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hodes methodology"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<sst xmlns="http://schemas.openxmlformats.org/spreadsheetml/2006/main" count="126" uniqueCount="95">
  <si>
    <t xml:space="preserve">FOR EDUCATIONAL PURPOSE ONLY – DO NOT USE THIS METHOD FOR DETAIL DESIGN – ALWAYS CONSULT A REPUTABLE SUPPLIER FOR DETAIL DESIGN</t>
  </si>
  <si>
    <t xml:space="preserve">DILUTE PHASE CONVEYING ONLY</t>
  </si>
  <si>
    <t xml:space="preserve">Input data</t>
  </si>
  <si>
    <t xml:space="preserve">Horizontal pressure drop</t>
  </si>
  <si>
    <t xml:space="preserve">Material</t>
  </si>
  <si>
    <t xml:space="preserve">Test</t>
  </si>
  <si>
    <t xml:space="preserve">UpH</t>
  </si>
  <si>
    <t xml:space="preserve">m/s</t>
  </si>
  <si>
    <t xml:space="preserve">Density particles</t>
  </si>
  <si>
    <t xml:space="preserve">kg/m3</t>
  </si>
  <si>
    <t xml:space="preserve">Solids Flux</t>
  </si>
  <si>
    <t xml:space="preserve">Gs</t>
  </si>
  <si>
    <t xml:space="preserve">kg/s/m2</t>
  </si>
  <si>
    <t xml:space="preserve">Particle size d50</t>
  </si>
  <si>
    <t xml:space="preserve">microns</t>
  </si>
  <si>
    <t xml:space="preserve">epslionH</t>
  </si>
  <si>
    <t xml:space="preserve">Particle terminal velocity</t>
  </si>
  <si>
    <t xml:space="preserve">UfH</t>
  </si>
  <si>
    <t xml:space="preserve">Line capacity</t>
  </si>
  <si>
    <t xml:space="preserve">kg/h</t>
  </si>
  <si>
    <t xml:space="preserve">Reynolds particles</t>
  </si>
  <si>
    <t xml:space="preserve">Rep</t>
  </si>
  <si>
    <t xml:space="preserve">Assumed pressure drop</t>
  </si>
  <si>
    <t xml:space="preserve">mbar</t>
  </si>
  <si>
    <t xml:space="preserve">Drag coefficient</t>
  </si>
  <si>
    <t xml:space="preserve">CD</t>
  </si>
  <si>
    <t xml:space="preserve">Saltation conveying velocity</t>
  </si>
  <si>
    <t xml:space="preserve">Friction factor particle</t>
  </si>
  <si>
    <t xml:space="preserve">fp</t>
  </si>
  <si>
    <t xml:space="preserve">Recommended pick-up velocity</t>
  </si>
  <si>
    <t xml:space="preserve">50% higher than saltation</t>
  </si>
  <si>
    <t xml:space="preserve">Reynolds pipe</t>
  </si>
  <si>
    <t xml:space="preserve">Re</t>
  </si>
  <si>
    <t xml:space="preserve">Gas molecular weight</t>
  </si>
  <si>
    <t xml:space="preserve">g/mol</t>
  </si>
  <si>
    <t xml:space="preserve">Friction factor gas</t>
  </si>
  <si>
    <t xml:space="preserve">fg</t>
  </si>
  <si>
    <t xml:space="preserve">Temperature</t>
  </si>
  <si>
    <t xml:space="preserve">c</t>
  </si>
  <si>
    <t xml:space="preserve">Term 1</t>
  </si>
  <si>
    <t xml:space="preserve">Gas acceleration</t>
  </si>
  <si>
    <t xml:space="preserve">Pa</t>
  </si>
  <si>
    <t xml:space="preserve">Air viscosity</t>
  </si>
  <si>
    <t xml:space="preserve">mu_g</t>
  </si>
  <si>
    <t xml:space="preserve">Pa.s</t>
  </si>
  <si>
    <t xml:space="preserve">Term 2</t>
  </si>
  <si>
    <t xml:space="preserve">Solids acceleration</t>
  </si>
  <si>
    <t xml:space="preserve">Air density at ambient conditions</t>
  </si>
  <si>
    <t xml:space="preserve">Term 3</t>
  </si>
  <si>
    <t xml:space="preserve">Gas friction</t>
  </si>
  <si>
    <t xml:space="preserve">Term 4</t>
  </si>
  <si>
    <t xml:space="preserve">Solids friction</t>
  </si>
  <si>
    <t xml:space="preserve">Pipe characteristics</t>
  </si>
  <si>
    <t xml:space="preserve">Total pressure drop horizontal sections</t>
  </si>
  <si>
    <t xml:space="preserve">Pipe diameter</t>
  </si>
  <si>
    <t xml:space="preserve">d</t>
  </si>
  <si>
    <t xml:space="preserve">m</t>
  </si>
  <si>
    <t xml:space="preserve">Pipe roughness</t>
  </si>
  <si>
    <t xml:space="preserve">e</t>
  </si>
  <si>
    <t xml:space="preserve">mm</t>
  </si>
  <si>
    <t xml:space="preserve">Vertical pressure drop</t>
  </si>
  <si>
    <t xml:space="preserve">Pipe horizontal length</t>
  </si>
  <si>
    <t xml:space="preserve">Lh</t>
  </si>
  <si>
    <t xml:space="preserve">epsilon v</t>
  </si>
  <si>
    <t xml:space="preserve">Please modify this value</t>
  </si>
  <si>
    <t xml:space="preserve">Pipe vertical length</t>
  </si>
  <si>
    <t xml:space="preserve">Lv</t>
  </si>
  <si>
    <t xml:space="preserve">So that this value is equal to 0</t>
  </si>
  <si>
    <t xml:space="preserve">Bends</t>
  </si>
  <si>
    <t xml:space="preserve">Pipe equivalent length</t>
  </si>
  <si>
    <t xml:space="preserve">L</t>
  </si>
  <si>
    <t xml:space="preserve">Type of conveying</t>
  </si>
  <si>
    <t xml:space="preserve">Pressure</t>
  </si>
  <si>
    <t xml:space="preserve">Solids gravitational head</t>
  </si>
  <si>
    <t xml:space="preserve">Gas gravitational head</t>
  </si>
  <si>
    <t xml:space="preserve">Infos</t>
  </si>
  <si>
    <t xml:space="preserve">Total pressure drop Vertical sections</t>
  </si>
  <si>
    <t xml:space="preserve">Required volumetric throughput at pick-up</t>
  </si>
  <si>
    <t xml:space="preserve">m3/h</t>
  </si>
  <si>
    <t xml:space="preserve">Volumetric mass of air at beginning of line</t>
  </si>
  <si>
    <t xml:space="preserve">Bends pressure drop</t>
  </si>
  <si>
    <t xml:space="preserve">Mass troughput</t>
  </si>
  <si>
    <t xml:space="preserve">ma</t>
  </si>
  <si>
    <t xml:space="preserve">Specific pressure drop</t>
  </si>
  <si>
    <t xml:space="preserve">Pa/m</t>
  </si>
  <si>
    <t xml:space="preserve">Volumetric mass of air at end of line</t>
  </si>
  <si>
    <t xml:space="preserve">Volumetric throughput end of line</t>
  </si>
  <si>
    <t xml:space="preserve">Normalized air throughput</t>
  </si>
  <si>
    <t xml:space="preserve">Nm3/h</t>
  </si>
  <si>
    <t xml:space="preserve">Total Pressure drop</t>
  </si>
  <si>
    <t xml:space="preserve">Bar</t>
  </si>
  <si>
    <t xml:space="preserve">End of line air velocity</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</si>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</sst>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5">
    <numFmt numFmtId="164" formatCode="General"/>
    <numFmt numFmtId="165" formatCode="General"/>
    <numFmt numFmtId="166" formatCode="0.00E+00"/>
    <numFmt numFmtId="167" formatCode="0.0"/>
    <numFmt numFmtId="168" formatCode="0.000"/>
  </numFmts>
  <fonts count="14">
    <font>
      <sz val="10"/>
      <name val="Arial"/>
      <family val="2"/>
      <charset val="1"/>
    </font>
    <font>
      <sz val="10"/>
      <name val="Arial"/>
      <family val="0"/>
      <charset val="134"/>
    </font>
    <font>
      <sz val="10"/>
      <name val="Arial"/>
      <family val="0"/>
      <charset val="134"/>
    </font>
    <font>
      <sz val="10"/>
      <name val="Arial"/>
      <family val="0"/>
      <charset val="134"/>
    </font>
    <font>
      <b val="true"/>
      <sz val="12"/>
      <color rgb="FFCE181E"/>
      <name val="Arial"/>
      <family val="2"/>
      <charset val="1"/>
    </font>
    <font>
      <b val="true"/>
      <sz val="11"/>
      <color rgb="FF000000"/>
      <name val="Calibri"/>
      <family val="2"/>
      <charset val="1"/>
    </font>
    <font>
      <b val="true"/>
      <sz val="11"/>
      <color rgb="FF1F497D"/>
      <name val="Calibri"/>
      <family val="2"/>
      <charset val="1"/>
    </font>
    <font>
      <b val="true"/>
      <sz val="10"/>
      <color rgb="FFCE181E"/>
      <name val="Arial"/>
      <family val="2"/>
      <charset val="1"/>
    </font>
    <font>
      <b val="true"/>
      <sz val="11"/>
      <color rgb="FFCE181E"/>
      <name val="Calibri"/>
      <family val="2"/>
      <charset val="1"/>
    </font>
    <font>
      <b val="true"/>
      <sz val="11"/>
      <color rgb="FFFF0000"/>
      <name val="Calibri"/>
      <family val="2"/>
      <charset val="1"/>
    </font>
    <font>
      <sz val="10"/>
      <color rgb="FF0000FF"/>
      <name val="Arial"/>
      <family val="2"/>
      <charset val="1"/>
    </font>
    <font>
      <sz val="10"/>
      <name val="Times New Roman"/>
      <family val="1"/>
      <charset val="1"/>
    </font>
    <font>
      <i val="true"/>
      <sz val="7"/>
      <name val="Times New Roman"/>
      <family val="1"/>
      <charset val="1"/>
    </font>
    <font>
      <sz val="12"/>
      <color rgb="FFCE181E"/>
      <name val="Times New Roman"/>
      <family val="0"/>
      <charset val="134"/>
    </font>
  </fonts>
  <fills count="7">
    <fill>
      <patternFill patternType="none"/>
    </fill>
    <fill>
      <patternFill patternType="gray125"/>
    </fill>
    <fill>
      <patternFill patternType="solid">
        <fgColor rgb="FFF10D0C"/>
        <bgColor rgb="FFFF0000"/>
      </patternFill>
    </fill>
    <fill>
      <patternFill patternType="solid">
        <fgColor rgb="FF87D1D1"/>
        <bgColor rgb="FFC0C0C0"/>
      </patternFill>
    </fill>
    <fill>
      <patternFill patternType="solid">
        <fgColor rgb="FF89C765"/>
        <bgColor rgb="FF87D1D1"/>
      </patternFill>
    </fill>
    <fill>
      <patternFill patternType="solid">
        <fgColor rgb="FFDFCCE4"/>
        <bgColor rgb="FFC0C0C0"/>
      </patternFill>
    </fill>
    <fill>
      <patternFill patternType="solid">
        <fgColor rgb="FFFFFF00"/>
        <bgColor rgb="FFFFFF00"/>
      </patternFill>
    </fill>
  </fills>
  <borders count="13">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bottom" textRotation="0" wrapText="false" indent="0" shrinkToFit="false"/>
      <protection locked="true" hidden="false"/>
    </xf>
    <xf numFmtId="164" fontId="0" fillId="3" borderId="1" xfId="0" applyFont="true" applyBorder="true" applyAlignment="true" applyProtection="false">
      <alignment horizontal="center"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64" fontId="6" fillId="4" borderId="4" xfId="0" applyFont="true" applyBorder="true" applyAlignment="true" applyProtection="true">
      <alignment horizontal="center" vertical="bottom" textRotation="0" wrapText="false" indent="0" shrinkToFit="false"/>
      <protection locked="fals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5" fontId="7" fillId="5" borderId="6" xfId="0" applyFont="true" applyBorder="true" applyAlignment="false" applyProtection="false">
      <alignment horizontal="general" vertical="bottom" textRotation="0" wrapText="false" indent="0" shrinkToFit="false"/>
      <protection locked="true" hidden="false"/>
    </xf>
    <xf numFmtId="166" fontId="7" fillId="5" borderId="6" xfId="0" applyFont="true" applyBorder="true" applyAlignment="false" applyProtection="false">
      <alignment horizontal="general" vertical="bottom" textRotation="0" wrapText="false" indent="0" shrinkToFit="false"/>
      <protection locked="true" hidden="false"/>
    </xf>
    <xf numFmtId="165" fontId="8" fillId="5" borderId="4" xfId="0" applyFont="true" applyBorder="true" applyAlignment="true" applyProtection="false">
      <alignment horizontal="center" vertical="bottom" textRotation="0" wrapText="false" indent="0" shrinkToFit="false"/>
      <protection locked="true" hidden="false"/>
    </xf>
    <xf numFmtId="166" fontId="6" fillId="4" borderId="4" xfId="0" applyFont="true" applyBorder="true" applyAlignment="true" applyProtection="true">
      <alignment horizontal="center" vertical="bottom" textRotation="0" wrapText="false" indent="0" shrinkToFit="false"/>
      <protection locked="false" hidden="false"/>
    </xf>
    <xf numFmtId="167" fontId="8" fillId="5" borderId="4" xfId="0" applyFont="true" applyBorder="true" applyAlignment="true" applyProtection="false">
      <alignment horizontal="center"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true" applyProtection="false">
      <alignment horizontal="center" vertical="bottom" textRotation="0" wrapText="false" indent="0" shrinkToFit="false"/>
      <protection locked="true" hidden="false"/>
    </xf>
    <xf numFmtId="165" fontId="7" fillId="5" borderId="9" xfId="0" applyFont="true" applyBorder="true" applyAlignment="false" applyProtection="false">
      <alignment horizontal="general" vertical="bottom" textRotation="0" wrapText="false" indent="0" shrinkToFit="false"/>
      <protection locked="true" hidden="false"/>
    </xf>
    <xf numFmtId="164" fontId="0" fillId="0" borderId="10" xfId="0" applyFont="tru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true" applyProtection="false">
      <alignment horizontal="center" vertical="bottom" textRotation="0" wrapText="false" indent="0" shrinkToFit="false"/>
      <protection locked="true" hidden="false"/>
    </xf>
    <xf numFmtId="164" fontId="7" fillId="5" borderId="12" xfId="0" applyFont="true" applyBorder="true" applyAlignment="false" applyProtection="false">
      <alignment horizontal="general" vertical="bottom" textRotation="0" wrapText="false" indent="0" shrinkToFit="false"/>
      <protection locked="true" hidden="false"/>
    </xf>
    <xf numFmtId="164" fontId="6" fillId="4" borderId="6" xfId="0" applyFont="true" applyBorder="true" applyAlignment="true" applyProtection="true">
      <alignment horizontal="center" vertical="bottom" textRotation="0" wrapText="false" indent="0" shrinkToFit="false"/>
      <protection locked="false" hidden="false"/>
    </xf>
    <xf numFmtId="164" fontId="0" fillId="0" borderId="3" xfId="0" applyFont="true" applyBorder="true" applyAlignment="true" applyProtection="false">
      <alignment horizontal="center"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6" fontId="7" fillId="5" borderId="9" xfId="0" applyFont="true" applyBorder="tru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8" fontId="9" fillId="6"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FCCE4"/>
      <rgbColor rgb="FF000080"/>
      <rgbColor rgb="FFFF00FF"/>
      <rgbColor rgb="FFFFFF00"/>
      <rgbColor rgb="FF00FFFF"/>
      <rgbColor rgb="FF800080"/>
      <rgbColor rgb="FF800000"/>
      <rgbColor rgb="FF008080"/>
      <rgbColor rgb="FF0000FF"/>
      <rgbColor rgb="FF00CCFF"/>
      <rgbColor rgb="FFCCFFFF"/>
      <rgbColor rgb="FFCCFFCC"/>
      <rgbColor rgb="FFFFFF99"/>
      <rgbColor rgb="FF87D1D1"/>
      <rgbColor rgb="FFFF99CC"/>
      <rgbColor rgb="FFCC99FF"/>
      <rgbColor rgb="FFFFCC99"/>
      <rgbColor rgb="FF3366FF"/>
      <rgbColor rgb="FF33CCCC"/>
      <rgbColor rgb="FF89C765"/>
      <rgbColor rgb="FFFFCC00"/>
      <rgbColor rgb="FFFF9900"/>
      <rgbColor rgb="FFFF6600"/>
      <rgbColor rgb="FF666699"/>
      <rgbColor rgb="FF969696"/>
      <rgbColor rgb="FF003366"/>
      <rgbColor rgb="FF339966"/>
      <rgbColor rgb="FF003300"/>
      <rgbColor rgb="FF333300"/>
      <rgbColor rgb="FFCE181E"/>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9</xdr:col>
      <xdr:colOff>581760</xdr:colOff>
      <xdr:row>19</xdr:row>
      <xdr:rowOff>155880</xdr:rowOff>
    </xdr:from>
    <xdr:to>
      <xdr:col>10</xdr:col>
      <xdr:colOff>516240</xdr:colOff>
      <xdr:row>20</xdr:row>
      <xdr:rowOff>153000</xdr:rowOff>
    </xdr:to>
    <xdr:sp>
      <xdr:nvSpPr>
        <xdr:cNvPr id="0" name="CustomShape 1"/>
        <xdr:cNvSpPr/>
      </xdr:nvSpPr>
      <xdr:spPr>
        <a:xfrm>
          <a:off x="12214800" y="3462840"/>
          <a:ext cx="546120" cy="172440"/>
        </a:xfrm>
        <a:custGeom>
          <a:avLst/>
          <a:gdLst/>
          <a:ahLst/>
          <a:rect l="l" t="t" r="r" b="b"/>
          <a:pathLst>
            <a:path w="1525" h="485">
              <a:moveTo>
                <a:pt x="1524" y="121"/>
              </a:moveTo>
              <a:lnTo>
                <a:pt x="381" y="121"/>
              </a:lnTo>
              <a:lnTo>
                <a:pt x="381" y="0"/>
              </a:lnTo>
              <a:lnTo>
                <a:pt x="0" y="242"/>
              </a:lnTo>
              <a:lnTo>
                <a:pt x="381" y="484"/>
              </a:lnTo>
              <a:lnTo>
                <a:pt x="381" y="363"/>
              </a:lnTo>
              <a:lnTo>
                <a:pt x="1524" y="363"/>
              </a:lnTo>
              <a:lnTo>
                <a:pt x="1524" y="121"/>
              </a:lnTo>
            </a:path>
          </a:pathLst>
        </a:custGeom>
        <a:solidFill>
          <a:srgbClr val="729fcf"/>
        </a:solidFill>
        <a:ln w="0">
          <a:solidFill>
            <a:srgbClr val="3465a4"/>
          </a:solidFill>
        </a:ln>
      </xdr:spPr>
      <xdr:style>
        <a:lnRef idx="0"/>
        <a:fillRef idx="0"/>
        <a:effectRef idx="0"/>
        <a:fontRef idx="minor"/>
      </xdr:style>
    </xdr:sp>
    <xdr:clientData/>
  </xdr:twoCellAnchor>
  <xdr:twoCellAnchor editAs="absolute">
    <xdr:from>
      <xdr:col>9</xdr:col>
      <xdr:colOff>581760</xdr:colOff>
      <xdr:row>20</xdr:row>
      <xdr:rowOff>154800</xdr:rowOff>
    </xdr:from>
    <xdr:to>
      <xdr:col>10</xdr:col>
      <xdr:colOff>516240</xdr:colOff>
      <xdr:row>21</xdr:row>
      <xdr:rowOff>151920</xdr:rowOff>
    </xdr:to>
    <xdr:sp>
      <xdr:nvSpPr>
        <xdr:cNvPr id="1" name="CustomShape 1"/>
        <xdr:cNvSpPr/>
      </xdr:nvSpPr>
      <xdr:spPr>
        <a:xfrm>
          <a:off x="12214800" y="3637080"/>
          <a:ext cx="546120" cy="172440"/>
        </a:xfrm>
        <a:custGeom>
          <a:avLst/>
          <a:gdLst/>
          <a:ahLst/>
          <a:rect l="l" t="t" r="r" b="b"/>
          <a:pathLst>
            <a:path w="1525" h="485">
              <a:moveTo>
                <a:pt x="1524" y="121"/>
              </a:moveTo>
              <a:lnTo>
                <a:pt x="381" y="121"/>
              </a:lnTo>
              <a:lnTo>
                <a:pt x="381" y="0"/>
              </a:lnTo>
              <a:lnTo>
                <a:pt x="0" y="242"/>
              </a:lnTo>
              <a:lnTo>
                <a:pt x="381" y="484"/>
              </a:lnTo>
              <a:lnTo>
                <a:pt x="381" y="363"/>
              </a:lnTo>
              <a:lnTo>
                <a:pt x="1524" y="363"/>
              </a:lnTo>
              <a:lnTo>
                <a:pt x="1524" y="121"/>
              </a:lnTo>
            </a:path>
          </a:pathLst>
        </a:custGeom>
        <a:solidFill>
          <a:srgbClr val="729fcf"/>
        </a:solidFill>
        <a:ln w="0">
          <a:solidFill>
            <a:srgbClr val="3465a4"/>
          </a:solidFill>
        </a:ln>
      </xdr:spPr>
      <xdr:style>
        <a:lnRef idx="0"/>
        <a:fillRef idx="0"/>
        <a:effectRef idx="0"/>
        <a:fontRef idx="minor"/>
      </xdr:style>
    </xdr:sp>
    <xdr:clientData/>
  </xdr:twoCellAnchor>
  <xdr:twoCellAnchor editAs="absolute">
    <xdr:from>
      <xdr:col>6</xdr:col>
      <xdr:colOff>1614960</xdr:colOff>
      <xdr:row>31</xdr:row>
      <xdr:rowOff>19080</xdr:rowOff>
    </xdr:from>
    <xdr:to>
      <xdr:col>7</xdr:col>
      <xdr:colOff>1414440</xdr:colOff>
      <xdr:row>35</xdr:row>
      <xdr:rowOff>3600</xdr:rowOff>
    </xdr:to>
    <xdr:sp>
      <xdr:nvSpPr>
        <xdr:cNvPr id="2" name="CustomShape 1"/>
        <xdr:cNvSpPr/>
      </xdr:nvSpPr>
      <xdr:spPr>
        <a:xfrm>
          <a:off x="8494920" y="5416560"/>
          <a:ext cx="2329560" cy="672840"/>
        </a:xfrm>
        <a:prstGeom prst="rect">
          <a:avLst/>
        </a:prstGeom>
        <a:noFill/>
        <a:ln w="0">
          <a:noFill/>
        </a:ln>
      </xdr:spPr>
      <xdr:style>
        <a:lnRef idx="0"/>
        <a:fillRef idx="0"/>
        <a:effectRef idx="0"/>
        <a:fontRef idx="minor"/>
      </xdr:style>
      <xdr:txBody>
        <a:bodyPr lIns="0" rIns="0" tIns="0" bIns="0">
          <a:noAutofit/>
        </a:bodyPr>
        <a:p>
          <a:pPr>
            <a:lnSpc>
              <a:spcPct val="100000"/>
            </a:lnSpc>
          </a:pPr>
          <a:r>
            <a:rPr b="0" lang="en-US" sz="1200" spc="-1" strike="noStrike">
              <a:solidFill>
                <a:srgbClr val="ce181e"/>
              </a:solidFill>
              <a:latin typeface="Times New Roman"/>
            </a:rPr>
            <a:t>Approximate method, DO NOT USE FOR DETAIL DESIGN. ALWAYS CONSULT A REPUTABLE COMPANY</a:t>
          </a:r>
          <a:endParaRPr b="0" lang="en-SG" sz="12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43"/>
  <sheetViews>
    <sheetView showFormulas="false" showGridLines="true" showRowColHeaders="true" showZeros="true" rightToLeft="false" tabSelected="true" showOutlineSymbols="true" defaultGridColor="true" view="normal" topLeftCell="A1" colorId="64" zoomScale="70" zoomScaleNormal="70" zoomScalePageLayoutView="100" workbookViewId="0">
      <selection pane="topLeft" activeCell="A37" activeCellId="0" sqref="37:37"/>
    </sheetView>
  </sheetViews>
  <sheetFormatPr defaultColWidth="8.6796875" defaultRowHeight="12.8" zeroHeight="false" outlineLevelRow="0" outlineLevelCol="0"/>
  <cols>
    <col collapsed="false" customWidth="true" hidden="false" outlineLevel="0" max="2" min="2" style="0" width="39.7"/>
    <col collapsed="false" customWidth="true" hidden="false" outlineLevel="0" max="3" min="3" style="0" width="23.15"/>
    <col collapsed="false" customWidth="true" hidden="false" outlineLevel="0" max="7" min="7" style="0" width="35.85"/>
    <col collapsed="false" customWidth="true" hidden="false" outlineLevel="0" max="8" min="8" style="0" width="23.03"/>
    <col collapsed="false" customWidth="true" hidden="false" outlineLevel="0" max="9" min="9" style="0" width="8.48"/>
    <col collapsed="false" customWidth="true" hidden="false" outlineLevel="0" max="1024" min="1016" style="0" width="11.52"/>
  </cols>
  <sheetData>
    <row r="1" s="2" customFormat="true" ht="12.8" hidden="false" customHeight="false" outlineLevel="0" collapsed="false">
      <c r="A1" s="1" t="s">
        <v>0</v>
      </c>
    </row>
    <row r="3" customFormat="false" ht="15" hidden="false" customHeight="false" outlineLevel="0" collapsed="false">
      <c r="B3" s="3" t="s">
        <v>1</v>
      </c>
      <c r="C3" s="3"/>
      <c r="D3" s="3"/>
      <c r="E3" s="3"/>
      <c r="F3" s="3"/>
      <c r="G3" s="3"/>
      <c r="H3" s="3"/>
      <c r="I3" s="3"/>
      <c r="J3" s="3"/>
    </row>
    <row r="4" customFormat="false" ht="13.8" hidden="false" customHeight="false" outlineLevel="0" collapsed="false">
      <c r="B4" s="4" t="s">
        <v>2</v>
      </c>
      <c r="C4" s="4"/>
      <c r="D4" s="4"/>
      <c r="E4" s="4"/>
      <c r="G4" s="5" t="s">
        <v>3</v>
      </c>
      <c r="H4" s="5"/>
      <c r="I4" s="5"/>
      <c r="J4" s="5"/>
    </row>
    <row r="5" customFormat="false" ht="13.8" hidden="false" customHeight="false" outlineLevel="0" collapsed="false">
      <c r="B5" s="6" t="s">
        <v>4</v>
      </c>
      <c r="C5" s="7"/>
      <c r="D5" s="7"/>
      <c r="E5" s="8" t="s">
        <v>5</v>
      </c>
      <c r="G5" s="9" t="s">
        <v>6</v>
      </c>
      <c r="H5" s="10"/>
      <c r="I5" s="11" t="s">
        <v>7</v>
      </c>
      <c r="J5" s="12" t="n">
        <f aca="false">E12*(1-0.0638*(E7/1000/1000)^0.3*E6^0.5)</f>
        <v>11.4246711559685</v>
      </c>
    </row>
    <row r="6" customFormat="false" ht="13.8" hidden="false" customHeight="false" outlineLevel="0" collapsed="false">
      <c r="B6" s="6" t="s">
        <v>8</v>
      </c>
      <c r="C6" s="7"/>
      <c r="D6" s="7" t="s">
        <v>9</v>
      </c>
      <c r="E6" s="8" t="n">
        <v>1450</v>
      </c>
      <c r="G6" s="9" t="s">
        <v>10</v>
      </c>
      <c r="H6" s="10" t="s">
        <v>11</v>
      </c>
      <c r="I6" s="11" t="s">
        <v>12</v>
      </c>
      <c r="J6" s="12" t="n">
        <f aca="false">(E9/3600)/(PI()*E19^2/4)</f>
        <v>70.7355302630646</v>
      </c>
    </row>
    <row r="7" customFormat="false" ht="13.8" hidden="false" customHeight="false" outlineLevel="0" collapsed="false">
      <c r="B7" s="6" t="s">
        <v>13</v>
      </c>
      <c r="C7" s="7"/>
      <c r="D7" s="7" t="s">
        <v>14</v>
      </c>
      <c r="E7" s="8" t="n">
        <v>150</v>
      </c>
      <c r="G7" s="9" t="s">
        <v>15</v>
      </c>
      <c r="H7" s="10"/>
      <c r="I7" s="10"/>
      <c r="J7" s="12" t="n">
        <f aca="false">1-J6/(E6*J5)</f>
        <v>0.995730019389322</v>
      </c>
    </row>
    <row r="8" customFormat="false" ht="13.8" hidden="false" customHeight="false" outlineLevel="0" collapsed="false">
      <c r="B8" s="6" t="s">
        <v>16</v>
      </c>
      <c r="C8" s="7"/>
      <c r="D8" s="7" t="s">
        <v>7</v>
      </c>
      <c r="E8" s="8" t="n">
        <v>0.715</v>
      </c>
      <c r="G8" s="9" t="s">
        <v>17</v>
      </c>
      <c r="H8" s="10"/>
      <c r="I8" s="11" t="s">
        <v>7</v>
      </c>
      <c r="J8" s="12" t="n">
        <f aca="false">E12/J7</f>
        <v>13.875749179957</v>
      </c>
    </row>
    <row r="9" customFormat="false" ht="13.8" hidden="false" customHeight="false" outlineLevel="0" collapsed="false">
      <c r="B9" s="6" t="s">
        <v>18</v>
      </c>
      <c r="C9" s="7"/>
      <c r="D9" s="7" t="s">
        <v>19</v>
      </c>
      <c r="E9" s="8" t="n">
        <v>500</v>
      </c>
      <c r="G9" s="9" t="s">
        <v>20</v>
      </c>
      <c r="H9" s="10" t="s">
        <v>21</v>
      </c>
      <c r="I9" s="10"/>
      <c r="J9" s="13" t="n">
        <f aca="false">E16*(J8-J5)*(E7/1000/1000)/E15</f>
        <v>24.5107802398854</v>
      </c>
    </row>
    <row r="10" customFormat="false" ht="13.8" hidden="false" customHeight="false" outlineLevel="0" collapsed="false">
      <c r="B10" s="6" t="s">
        <v>22</v>
      </c>
      <c r="C10" s="7"/>
      <c r="D10" s="7" t="s">
        <v>23</v>
      </c>
      <c r="E10" s="14" t="n">
        <f aca="false">J33*1000</f>
        <v>552.439076241462</v>
      </c>
      <c r="G10" s="9" t="s">
        <v>24</v>
      </c>
      <c r="H10" s="10" t="s">
        <v>25</v>
      </c>
      <c r="I10" s="10"/>
      <c r="J10" s="12" t="n">
        <f aca="false">18.5*J9^-0.6</f>
        <v>2.71367258198056</v>
      </c>
    </row>
    <row r="11" customFormat="false" ht="13.8" hidden="false" customHeight="false" outlineLevel="0" collapsed="false">
      <c r="B11" s="6" t="s">
        <v>26</v>
      </c>
      <c r="C11" s="7"/>
      <c r="D11" s="7" t="s">
        <v>7</v>
      </c>
      <c r="E11" s="8" t="n">
        <v>9.211</v>
      </c>
      <c r="G11" s="9" t="s">
        <v>27</v>
      </c>
      <c r="H11" s="10" t="s">
        <v>28</v>
      </c>
      <c r="I11" s="10"/>
      <c r="J11" s="12" t="n">
        <f aca="false">3/8*E16/E6*J10*E19/(E7/1000/1000)*((J8-J5)/J5)^2</f>
        <v>0.0129213401468949</v>
      </c>
    </row>
    <row r="12" customFormat="false" ht="13.8" hidden="false" customHeight="false" outlineLevel="0" collapsed="false">
      <c r="B12" s="6" t="s">
        <v>29</v>
      </c>
      <c r="C12" s="7" t="s">
        <v>30</v>
      </c>
      <c r="D12" s="7" t="s">
        <v>7</v>
      </c>
      <c r="E12" s="14" t="n">
        <f aca="false">E11*1.5</f>
        <v>13.8165</v>
      </c>
      <c r="G12" s="9" t="s">
        <v>31</v>
      </c>
      <c r="H12" s="10" t="s">
        <v>32</v>
      </c>
      <c r="I12" s="10"/>
      <c r="J12" s="13" t="n">
        <f aca="false">E19*E12*E16/E15</f>
        <v>46055</v>
      </c>
    </row>
    <row r="13" customFormat="false" ht="13.8" hidden="false" customHeight="false" outlineLevel="0" collapsed="false">
      <c r="B13" s="6" t="s">
        <v>33</v>
      </c>
      <c r="C13" s="7"/>
      <c r="D13" s="7" t="s">
        <v>34</v>
      </c>
      <c r="E13" s="8" t="n">
        <v>29</v>
      </c>
      <c r="G13" s="9" t="s">
        <v>35</v>
      </c>
      <c r="H13" s="10" t="s">
        <v>36</v>
      </c>
      <c r="I13" s="10"/>
      <c r="J13" s="12" t="n">
        <f aca="false">0.079*J12^-0.25</f>
        <v>0.00539272028720901</v>
      </c>
    </row>
    <row r="14" customFormat="false" ht="13.8" hidden="false" customHeight="false" outlineLevel="0" collapsed="false">
      <c r="B14" s="6" t="s">
        <v>37</v>
      </c>
      <c r="C14" s="7"/>
      <c r="D14" s="7" t="s">
        <v>38</v>
      </c>
      <c r="E14" s="8" t="n">
        <v>20</v>
      </c>
      <c r="G14" s="9" t="s">
        <v>39</v>
      </c>
      <c r="H14" s="10" t="s">
        <v>40</v>
      </c>
      <c r="I14" s="10" t="s">
        <v>41</v>
      </c>
      <c r="J14" s="13" t="n">
        <f aca="false">E16*J7*J8^2/2</f>
        <v>115.028573126926</v>
      </c>
    </row>
    <row r="15" customFormat="false" ht="13.8" hidden="false" customHeight="false" outlineLevel="0" collapsed="false">
      <c r="B15" s="6" t="s">
        <v>42</v>
      </c>
      <c r="C15" s="7" t="s">
        <v>43</v>
      </c>
      <c r="D15" s="7" t="s">
        <v>44</v>
      </c>
      <c r="E15" s="15" t="n">
        <v>1.8E-005</v>
      </c>
      <c r="G15" s="9" t="s">
        <v>45</v>
      </c>
      <c r="H15" s="10" t="s">
        <v>46</v>
      </c>
      <c r="I15" s="10" t="s">
        <v>41</v>
      </c>
      <c r="J15" s="12" t="n">
        <f aca="false">E6*(1-J7)*J5^2/2</f>
        <v>404.065086149284</v>
      </c>
    </row>
    <row r="16" customFormat="false" ht="13.8" hidden="false" customHeight="false" outlineLevel="0" collapsed="false">
      <c r="B16" s="6" t="s">
        <v>47</v>
      </c>
      <c r="C16" s="7"/>
      <c r="D16" s="7" t="s">
        <v>9</v>
      </c>
      <c r="E16" s="16" t="n">
        <v>1.2</v>
      </c>
      <c r="G16" s="9" t="s">
        <v>48</v>
      </c>
      <c r="H16" s="10" t="s">
        <v>49</v>
      </c>
      <c r="I16" s="10" t="s">
        <v>41</v>
      </c>
      <c r="J16" s="13" t="n">
        <f aca="false">2*J13*E16*E12^2*E21/E19</f>
        <v>4941.34542951829</v>
      </c>
    </row>
    <row r="17" customFormat="false" ht="12.8" hidden="false" customHeight="false" outlineLevel="0" collapsed="false">
      <c r="G17" s="9" t="s">
        <v>50</v>
      </c>
      <c r="H17" s="10" t="s">
        <v>51</v>
      </c>
      <c r="I17" s="10" t="s">
        <v>41</v>
      </c>
      <c r="J17" s="12" t="n">
        <f aca="false">2*J11*E6*(1-J7)*J5^2/E19*E21</f>
        <v>41768.4993569544</v>
      </c>
    </row>
    <row r="18" customFormat="false" ht="13.8" hidden="false" customHeight="false" outlineLevel="0" collapsed="false">
      <c r="B18" s="4" t="s">
        <v>52</v>
      </c>
      <c r="C18" s="4"/>
      <c r="D18" s="4"/>
      <c r="E18" s="4"/>
      <c r="G18" s="17" t="s">
        <v>53</v>
      </c>
      <c r="H18" s="18"/>
      <c r="I18" s="18" t="s">
        <v>41</v>
      </c>
      <c r="J18" s="19" t="n">
        <f aca="false">SUM(J14:J17)</f>
        <v>47228.9384457489</v>
      </c>
    </row>
    <row r="19" customFormat="false" ht="13.8" hidden="false" customHeight="false" outlineLevel="0" collapsed="false">
      <c r="B19" s="6" t="s">
        <v>54</v>
      </c>
      <c r="C19" s="7" t="s">
        <v>55</v>
      </c>
      <c r="D19" s="7" t="s">
        <v>56</v>
      </c>
      <c r="E19" s="8" t="n">
        <v>0.05</v>
      </c>
    </row>
    <row r="20" customFormat="false" ht="13.8" hidden="false" customHeight="false" outlineLevel="0" collapsed="false">
      <c r="B20" s="6" t="s">
        <v>57</v>
      </c>
      <c r="C20" s="7" t="s">
        <v>58</v>
      </c>
      <c r="D20" s="7" t="s">
        <v>59</v>
      </c>
      <c r="E20" s="8" t="n">
        <v>0.05</v>
      </c>
      <c r="G20" s="5" t="s">
        <v>60</v>
      </c>
      <c r="H20" s="5"/>
      <c r="I20" s="5"/>
      <c r="J20" s="5"/>
    </row>
    <row r="21" customFormat="false" ht="13.8" hidden="false" customHeight="false" outlineLevel="0" collapsed="false">
      <c r="B21" s="6" t="s">
        <v>61</v>
      </c>
      <c r="C21" s="7" t="s">
        <v>62</v>
      </c>
      <c r="D21" s="7" t="s">
        <v>56</v>
      </c>
      <c r="E21" s="8" t="n">
        <v>100</v>
      </c>
      <c r="G21" s="20" t="s">
        <v>63</v>
      </c>
      <c r="H21" s="21"/>
      <c r="I21" s="21"/>
      <c r="J21" s="22" t="n">
        <v>0.997</v>
      </c>
      <c r="L21" s="0" t="s">
        <v>64</v>
      </c>
    </row>
    <row r="22" customFormat="false" ht="13.8" hidden="false" customHeight="false" outlineLevel="0" collapsed="false">
      <c r="B22" s="6" t="s">
        <v>65</v>
      </c>
      <c r="C22" s="7" t="s">
        <v>66</v>
      </c>
      <c r="D22" s="7" t="s">
        <v>56</v>
      </c>
      <c r="E22" s="8" t="n">
        <v>20</v>
      </c>
      <c r="G22" s="9"/>
      <c r="H22" s="10"/>
      <c r="I22" s="10"/>
      <c r="J22" s="12" t="n">
        <f aca="false">J21^2*E8-(E8+E12+J6/E6)*J21+E12</f>
        <v>-0.00932583994639735</v>
      </c>
      <c r="L22" s="0" t="s">
        <v>67</v>
      </c>
    </row>
    <row r="23" customFormat="false" ht="13.8" hidden="false" customHeight="false" outlineLevel="0" collapsed="false">
      <c r="B23" s="9" t="s">
        <v>68</v>
      </c>
      <c r="E23" s="23" t="n">
        <v>4</v>
      </c>
      <c r="G23" s="9" t="s">
        <v>39</v>
      </c>
      <c r="H23" s="10" t="s">
        <v>49</v>
      </c>
      <c r="I23" s="10" t="s">
        <v>41</v>
      </c>
      <c r="J23" s="13" t="n">
        <f aca="false">2*J13*E16*E12^2*E22/E19</f>
        <v>988.269085903658</v>
      </c>
    </row>
    <row r="24" customFormat="false" ht="13.8" hidden="false" customHeight="false" outlineLevel="0" collapsed="false">
      <c r="B24" s="6" t="s">
        <v>69</v>
      </c>
      <c r="C24" s="24" t="s">
        <v>70</v>
      </c>
      <c r="D24" s="24" t="s">
        <v>56</v>
      </c>
      <c r="E24" s="14" t="n">
        <f aca="false">E21+2*E22+7.5*E23</f>
        <v>170</v>
      </c>
      <c r="G24" s="9" t="s">
        <v>45</v>
      </c>
      <c r="H24" s="10" t="s">
        <v>51</v>
      </c>
      <c r="I24" s="10" t="s">
        <v>41</v>
      </c>
      <c r="J24" s="12" t="n">
        <f aca="false">0.057*J6*E22*(9.81/E19)^0.5</f>
        <v>1129.51490545524</v>
      </c>
    </row>
    <row r="25" customFormat="false" ht="13.8" hidden="false" customHeight="false" outlineLevel="0" collapsed="false">
      <c r="B25" s="6" t="s">
        <v>71</v>
      </c>
      <c r="C25" s="25"/>
      <c r="D25" s="25"/>
      <c r="E25" s="8" t="s">
        <v>72</v>
      </c>
      <c r="G25" s="9" t="s">
        <v>48</v>
      </c>
      <c r="H25" s="10" t="s">
        <v>73</v>
      </c>
      <c r="I25" s="10" t="s">
        <v>41</v>
      </c>
      <c r="J25" s="12" t="n">
        <f aca="false">E6*(1-J21)*9.81*E22</f>
        <v>853.470000000001</v>
      </c>
    </row>
    <row r="26" customFormat="false" ht="12.8" hidden="false" customHeight="false" outlineLevel="0" collapsed="false">
      <c r="G26" s="9" t="s">
        <v>50</v>
      </c>
      <c r="H26" s="10" t="s">
        <v>74</v>
      </c>
      <c r="I26" s="10" t="s">
        <v>41</v>
      </c>
      <c r="J26" s="13" t="n">
        <f aca="false">E16*J21*9.81*E22</f>
        <v>234.73368</v>
      </c>
    </row>
    <row r="27" customFormat="false" ht="13.8" hidden="false" customHeight="false" outlineLevel="0" collapsed="false">
      <c r="B27" s="4" t="s">
        <v>75</v>
      </c>
      <c r="C27" s="4"/>
      <c r="D27" s="4"/>
      <c r="E27" s="4"/>
      <c r="G27" s="17" t="s">
        <v>76</v>
      </c>
      <c r="H27" s="18"/>
      <c r="I27" s="18" t="s">
        <v>41</v>
      </c>
      <c r="J27" s="26" t="n">
        <f aca="false">SUM(J23:J26)</f>
        <v>3205.98767135889</v>
      </c>
    </row>
    <row r="28" customFormat="false" ht="13.8" hidden="false" customHeight="false" outlineLevel="0" collapsed="false">
      <c r="B28" s="6" t="s">
        <v>77</v>
      </c>
      <c r="C28" s="7"/>
      <c r="D28" s="7" t="s">
        <v>78</v>
      </c>
      <c r="E28" s="16" t="n">
        <f aca="false">E12*PI()*E19^2/4*3600</f>
        <v>97.6630835212276</v>
      </c>
    </row>
    <row r="29" customFormat="false" ht="13.8" hidden="false" customHeight="false" outlineLevel="0" collapsed="false">
      <c r="B29" s="6" t="s">
        <v>79</v>
      </c>
      <c r="C29" s="7"/>
      <c r="D29" s="7" t="s">
        <v>9</v>
      </c>
      <c r="E29" s="16" t="n">
        <f aca="false">(1.01325+E10/1000)*100000*(E13/1000)/(8.314*(273.15+E14))</f>
        <v>1.86296030270367</v>
      </c>
      <c r="G29" s="5" t="s">
        <v>80</v>
      </c>
      <c r="H29" s="5"/>
      <c r="I29" s="5"/>
      <c r="J29" s="5"/>
    </row>
    <row r="30" customFormat="false" ht="13.8" hidden="false" customHeight="false" outlineLevel="0" collapsed="false">
      <c r="B30" s="6" t="s">
        <v>81</v>
      </c>
      <c r="C30" s="7" t="s">
        <v>82</v>
      </c>
      <c r="D30" s="7" t="s">
        <v>19</v>
      </c>
      <c r="E30" s="16" t="n">
        <f aca="false">E28*E29</f>
        <v>181.94244763968</v>
      </c>
      <c r="G30" s="9" t="s">
        <v>83</v>
      </c>
      <c r="H30" s="10"/>
      <c r="I30" s="10" t="s">
        <v>84</v>
      </c>
      <c r="J30" s="12" t="n">
        <f aca="false">J27/E22</f>
        <v>160.299383567945</v>
      </c>
    </row>
    <row r="31" customFormat="false" ht="13.8" hidden="false" customHeight="false" outlineLevel="0" collapsed="false">
      <c r="B31" s="6" t="s">
        <v>85</v>
      </c>
      <c r="C31" s="7"/>
      <c r="D31" s="24" t="s">
        <v>9</v>
      </c>
      <c r="E31" s="16" t="n">
        <f aca="false">101325*E13/1000/(8.314*(273.15+E14))</f>
        <v>1.20563179200682</v>
      </c>
      <c r="G31" s="17" t="s">
        <v>80</v>
      </c>
      <c r="H31" s="18"/>
      <c r="I31" s="18" t="s">
        <v>41</v>
      </c>
      <c r="J31" s="19" t="n">
        <f aca="false">7.5*E23*J30</f>
        <v>4808.98150703834</v>
      </c>
    </row>
    <row r="32" customFormat="false" ht="13.8" hidden="false" customHeight="false" outlineLevel="0" collapsed="false">
      <c r="B32" s="6" t="s">
        <v>86</v>
      </c>
      <c r="C32" s="7"/>
      <c r="D32" s="7" t="s">
        <v>78</v>
      </c>
      <c r="E32" s="16" t="n">
        <f aca="false">E30/E31</f>
        <v>150.910459433747</v>
      </c>
    </row>
    <row r="33" customFormat="false" ht="13.8" hidden="false" customHeight="false" outlineLevel="0" collapsed="false">
      <c r="B33" s="6" t="s">
        <v>87</v>
      </c>
      <c r="C33" s="7"/>
      <c r="D33" s="24" t="s">
        <v>88</v>
      </c>
      <c r="E33" s="16" t="n">
        <f aca="false">E30/1.29</f>
        <v>141.040657085023</v>
      </c>
      <c r="G33" s="27" t="s">
        <v>89</v>
      </c>
      <c r="H33" s="27"/>
      <c r="I33" s="27" t="s">
        <v>90</v>
      </c>
      <c r="J33" s="28" t="n">
        <f aca="false">(J31+J27+J18)/100000</f>
        <v>0.552439076241462</v>
      </c>
    </row>
    <row r="34" customFormat="false" ht="13.8" hidden="false" customHeight="false" outlineLevel="0" collapsed="false">
      <c r="B34" s="6" t="s">
        <v>91</v>
      </c>
      <c r="C34" s="7"/>
      <c r="D34" s="24" t="s">
        <v>7</v>
      </c>
      <c r="E34" s="16" t="n">
        <f aca="false">E30/E31/3600/(PI()*E19^2/4)</f>
        <v>21.3494627405775</v>
      </c>
    </row>
    <row r="37" customFormat="false" ht="13.05" hidden="false" customHeight="false" outlineLevel="0" collapsed="false">
      <c r="B37" s="29" t="s">
        <v>92</v>
      </c>
    </row>
    <row r="39" customFormat="false" ht="12.8" hidden="false" customHeight="false" outlineLevel="0" collapsed="false">
      <c r="B39" s="30" t="s">
        <v>93</v>
      </c>
    </row>
    <row r="41" customFormat="false" ht="16.4" hidden="false" customHeight="true" outlineLevel="0" collapsed="false">
      <c r="B41" s="31" t="s">
        <v>94</v>
      </c>
      <c r="C41" s="31"/>
      <c r="D41" s="31"/>
      <c r="E41" s="31"/>
      <c r="F41" s="31"/>
      <c r="G41" s="31"/>
      <c r="H41" s="31"/>
      <c r="I41" s="31"/>
      <c r="J41" s="31"/>
    </row>
    <row r="43" s="2" customFormat="true" ht="12.8" hidden="false" customHeight="false" outlineLevel="0" collapsed="false">
      <c r="A43" s="1" t="s">
        <v>0</v>
      </c>
    </row>
  </sheetData>
  <sheetProtection sheet="true" password="c80a" objects="true" scenarios="true"/>
  <mergeCells count="8">
    <mergeCell ref="B3:J3"/>
    <mergeCell ref="B4:E4"/>
    <mergeCell ref="G4:J4"/>
    <mergeCell ref="B18:E18"/>
    <mergeCell ref="G20:J20"/>
    <mergeCell ref="B27:E27"/>
    <mergeCell ref="G29:J29"/>
    <mergeCell ref="B41:J41"/>
  </mergeCells>
  <hyperlinks>
    <hyperlink ref="B37" r:id="rId1" display="If you spot a mistake or wish to suggest an improvement, please contact admin@powderprocess.net"/>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2"/>
</worksheet>
</file>

<file path=docProps/app.xml><?xml version="1.0" encoding="utf-8"?>
<Properties xmlns="http://schemas.openxmlformats.org/officeDocument/2006/extended-properties" xmlns:vt="http://schemas.openxmlformats.org/officeDocument/2006/docPropsVTypes">
  <Template/>
  <TotalTime>43</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2018-09-20T18:46:28Z</dcterms:created>
  <dc:creator/>
  <dc:description/>
  <dc:language>en-US</dc:language>
  <cp:lastModifiedBy/>
  <dcterms:modified xsi:type="dcterms:W3CDTF">2021-12-14T20:39:59Z</dcterms:modified>
  <cp:revision>11</cp:revision>
  <dc:subject/>
  <dc:title/>
</cp:coreProperties>
</file>