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media/image13.jpeg" ContentType="image/jpeg"/>
  <Override PartName="/xl/media/image14.jpeg" ContentType="image/jpeg"/>
  <Override PartName="/xl/media/image15.jpeg" ContentType="image/jpe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iquid service" sheetId="1" state="visible" r:id="rId2"/>
    <sheet name="Gas service" sheetId="2" state="visible" r:id="rId3"/>
    <sheet name="Steam" sheetId="3" state="visible" r:id="rId4"/>
    <sheet name="Cf" sheetId="4" state="visible" r:id="rId5"/>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<sst xmlns="http://schemas.openxmlformats.org/spreadsheetml/2006/main" count="187" uniqueCount="82">
  <si>
    <t xml:space="preserve">FOR EDUCATIONAL PURPOSE ONLY – DO NOT USE THIS METHOD FOR DETAIL DESIGN – ALWAYS CONSULT A REPUTABLE SUPPLIER FOR DETAIL DESIGN</t>
  </si>
  <si>
    <t xml:space="preserve">Valve CV calculation tool
LIQUID</t>
  </si>
  <si>
    <t xml:space="preserve">Calculation of a valve Cv</t>
  </si>
  <si>
    <t xml:space="preserve">Value</t>
  </si>
  <si>
    <t xml:space="preserve">Unit</t>
  </si>
  <si>
    <t xml:space="preserve">Instruction</t>
  </si>
  <si>
    <t xml:space="preserve">Coefficient calculation</t>
  </si>
  <si>
    <t xml:space="preserve">Liquid name</t>
  </si>
  <si>
    <t xml:space="preserve">Water</t>
  </si>
  <si>
    <t xml:space="preserve">'-</t>
  </si>
  <si>
    <t xml:space="preserve">C1</t>
  </si>
  <si>
    <t xml:space="preserve">Density of the liquid</t>
  </si>
  <si>
    <t xml:space="preserve">kg/m3</t>
  </si>
  <si>
    <t xml:space="preserve">C2</t>
  </si>
  <si>
    <t xml:space="preserve">Viscosity of liquid</t>
  </si>
  <si>
    <t xml:space="preserve">cp</t>
  </si>
  <si>
    <t xml:space="preserve">Only used for laminar flow</t>
  </si>
  <si>
    <t xml:space="preserve">C3</t>
  </si>
  <si>
    <t xml:space="preserve">Vapor pressure at valve inlet conditions</t>
  </si>
  <si>
    <t xml:space="preserve">bar abs</t>
  </si>
  <si>
    <t xml:space="preserve">Critical pressure of the liquid</t>
  </si>
  <si>
    <t xml:space="preserve">Turbulent</t>
  </si>
  <si>
    <t xml:space="preserve">Laminar</t>
  </si>
  <si>
    <t xml:space="preserve">Valve type</t>
  </si>
  <si>
    <t xml:space="preserve">Globe valve</t>
  </si>
  <si>
    <t xml:space="preserve">Valve critical flow coefficient</t>
  </si>
  <si>
    <t xml:space="preserve">0.9 as default
Please check the tab Cf and report here the correct value</t>
  </si>
  <si>
    <t xml:space="preserve">Flow through the valve</t>
  </si>
  <si>
    <t xml:space="preserve">m3/h</t>
  </si>
  <si>
    <t xml:space="preserve">Pressure upstream the valve</t>
  </si>
  <si>
    <t xml:space="preserve">bar g</t>
  </si>
  <si>
    <t xml:space="preserve">Pressure downstream the valve</t>
  </si>
  <si>
    <t xml:space="preserve">Flow</t>
  </si>
  <si>
    <t xml:space="preserve">Enter turbulent or laminar</t>
  </si>
  <si>
    <t xml:space="preserve">Mass Flow through the valve</t>
  </si>
  <si>
    <t xml:space="preserve">t/h</t>
  </si>
  <si>
    <t xml:space="preserve">Pressure drop</t>
  </si>
  <si>
    <t xml:space="preserve">bar</t>
  </si>
  <si>
    <t xml:space="preserve">Critical pressure drop</t>
  </si>
  <si>
    <t xml:space="preserve">Flow type</t>
  </si>
  <si>
    <t xml:space="preserve">CV for required flow</t>
  </si>
  <si>
    <t xml:space="preserve">Type of valve</t>
  </si>
  <si>
    <t xml:space="preserve">Linear</t>
  </si>
  <si>
    <t xml:space="preserve">Enter here the type of valve, Linear or Equal %</t>
  </si>
  <si>
    <t xml:space="preserve">Regulation %</t>
  </si>
  <si>
    <t xml:space="preserve">Enter here the % at which you wish the valve regulates for the flow entered in C19</t>
  </si>
  <si>
    <t xml:space="preserve">CV at regulation</t>
  </si>
  <si>
    <t xml:space="preserve">CV 100% opened</t>
  </si>
  <si>
    <t xml:space="preserve">CV you have to select if you wish the valve regulates at the % entered in C32</t>
  </si>
  <si>
    <t xml:space="preserve">Input</t>
  </si>
  <si>
    <t xml:space="preserve">Calculated cells</t>
  </si>
  <si>
    <t xml:space="preserve">If you spot a mistake or wish to suggest an improvement, please contact : contact@myengineeringtools.com</t>
  </si>
  <si>
    <t xml:space="preserve">Copyright www.MyEngineeringTools.com</t>
  </si>
  <si>
    <t xml:space="preserve">The content of MyEngineeringTools.com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</si>
  <si>
    <t xml:space="preserve">Valve CV calculation tool
GAS</t>
  </si>
  <si>
    <t xml:space="preserve">Gas name</t>
  </si>
  <si>
    <t xml:space="preserve">Air</t>
  </si>
  <si>
    <t xml:space="preserve">Gas molecular weight</t>
  </si>
  <si>
    <t xml:space="preserve">g/mol</t>
  </si>
  <si>
    <t xml:space="preserve">Compressibility factor of the gas</t>
  </si>
  <si>
    <t xml:space="preserve">Valve type coefficient</t>
  </si>
  <si>
    <t xml:space="preserve">1.4 for multistage plug valve
1.63 for other valves</t>
  </si>
  <si>
    <t xml:space="preserve">Upstream temperature</t>
  </si>
  <si>
    <t xml:space="preserve">celsius</t>
  </si>
  <si>
    <t xml:space="preserve">y</t>
  </si>
  <si>
    <t xml:space="preserve">CV you have to select if you wish the valve regulates at the % entered in C31</t>
  </si>
  <si>
    <t xml:space="preserve">Valve CV calculation tool
STEAM</t>
  </si>
  <si>
    <t xml:space="preserve">Steam</t>
  </si>
  <si>
    <t xml:space="preserve">Upstream steam superheat temperature</t>
  </si>
  <si>
    <t xml:space="preserve">Enter here the % at which you wish the valve regulates for the flow entered in C15</t>
  </si>
  <si>
    <t xml:space="preserve">CV you have to select if you wish the valve regulates at the % entered in C27</t>
  </si>
  <si>
    <t xml:space="preserve">Critical flow coefficient table</t>
  </si>
  <si>
    <t xml:space="preserve">A : normal plug</t>
  </si>
  <si>
    <t xml:space="preserve">B : reduced plug</t>
  </si>
  <si>
    <t xml:space="preserve">Valve</t>
  </si>
  <si>
    <t xml:space="preserve">Plug</t>
  </si>
  <si>
    <t xml:space="preserve">Cf</t>
  </si>
  <si>
    <t xml:space="preserve">A</t>
  </si>
  <si>
    <t xml:space="preserve">B</t>
  </si>
  <si>
    <t xml:space="preserve">Camflex</t>
  </si>
  <si>
    <t xml:space="preserve">Butterfly valve</t>
  </si>
  <si>
    <t xml:space="preserve">Ball valve</t>
  </si>
</sst>
</file>

<file path=xl/styles.xml><?xml version="1.0" encoding="utf-8"?>
<styleSheet xmlns="http://schemas.openxmlformats.org/spreadsheetml/2006/main">
  <numFmts count="4">
    <numFmt numFmtId="164" formatCode="General"/>
    <numFmt numFmtId="165" formatCode="General"/>
    <numFmt numFmtId="166" formatCode="0.0"/>
    <numFmt numFmtId="167" formatCode="0.00"/>
  </numFmts>
  <fonts count="12">
    <font>
      <sz val="10"/>
      <name val="Arial"/>
      <family val="2"/>
      <charset val="1"/>
    </font>
    <font>
      <sz val="10"/>
      <name val="Arial"/>
      <family val="0"/>
      <charset val="134"/>
    </font>
    <font>
      <sz val="10"/>
      <name val="Arial"/>
      <family val="0"/>
      <charset val="134"/>
    </font>
    <font>
      <sz val="10"/>
      <name val="Arial"/>
      <family val="0"/>
      <charset val="134"/>
    </font>
    <font>
      <b val="true"/>
      <sz val="14"/>
      <name val="Arial"/>
      <family val="2"/>
      <charset val="1"/>
    </font>
    <font>
      <b val="true"/>
      <sz val="10"/>
      <name val="Arial"/>
      <family val="2"/>
      <charset val="1"/>
    </font>
    <font>
      <b val="true"/>
      <sz val="10"/>
      <color rgb="FF00508F"/>
      <name val="Arial"/>
      <family val="2"/>
      <charset val="1"/>
    </font>
    <font>
      <b val="true"/>
      <sz val="10"/>
      <color rgb="FFED1C24"/>
      <name val="Arial"/>
      <family val="2"/>
      <charset val="1"/>
    </font>
    <font>
      <sz val="10"/>
      <color rgb="FF0000FF"/>
      <name val="Arial"/>
      <family val="2"/>
      <charset val="1"/>
    </font>
    <font>
      <sz val="10"/>
      <color rgb="FF0000FF"/>
      <name val="Times New Roman"/>
      <family val="1"/>
      <charset val="1"/>
    </font>
    <font>
      <i val="true"/>
      <sz val="10"/>
      <name val="Times New Roman"/>
      <family val="1"/>
      <charset val="1"/>
    </font>
    <font>
      <b val="true"/>
      <sz val="10"/>
      <color rgb="FF0000FF"/>
      <name val="Arial"/>
      <family val="2"/>
      <charset val="1"/>
    </font>
  </fonts>
  <fills count="6">
    <fill>
      <patternFill patternType="none"/>
    </fill>
    <fill>
      <patternFill patternType="gray125"/>
    </fill>
    <fill>
      <patternFill patternType="solid">
        <fgColor rgb="FFF10D0C"/>
        <bgColor rgb="FFED1C24"/>
      </patternFill>
    </fill>
    <fill>
      <patternFill patternType="solid">
        <fgColor rgb="FFC2E0AE"/>
        <bgColor rgb="FFCCFFCC"/>
      </patternFill>
    </fill>
    <fill>
      <patternFill patternType="solid">
        <fgColor rgb="FFFEDCC6"/>
        <bgColor rgb="FFFFFFCC"/>
      </patternFill>
    </fill>
    <fill>
      <patternFill patternType="solid">
        <fgColor rgb="FFFFF200"/>
        <bgColor rgb="FFFFFF00"/>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bottom" textRotation="0" wrapText="true" indent="0" shrinkToFit="false"/>
      <protection locked="true" hidden="false"/>
    </xf>
    <xf numFmtId="164" fontId="6" fillId="3" borderId="1" xfId="0" applyFont="true" applyBorder="true" applyAlignment="true" applyProtection="true">
      <alignment horizontal="center" vertical="bottom" textRotation="0" wrapText="true" indent="0" shrinkToFit="false"/>
      <protection locked="false" hidden="false"/>
    </xf>
    <xf numFmtId="164" fontId="0" fillId="0" borderId="1" xfId="0" applyFont="true" applyBorder="true" applyAlignment="true" applyProtection="false">
      <alignment horizontal="general" vertical="bottom" textRotation="0" wrapText="true" indent="0" shrinkToFit="false"/>
      <protection locked="true" hidden="false"/>
    </xf>
    <xf numFmtId="165" fontId="7" fillId="4" borderId="1" xfId="0" applyFont="true" applyBorder="true" applyAlignment="true" applyProtection="false">
      <alignment horizontal="center" vertical="bottom" textRotation="0" wrapText="true" indent="0" shrinkToFit="false"/>
      <protection locked="true" hidden="false"/>
    </xf>
    <xf numFmtId="164" fontId="0" fillId="5" borderId="1" xfId="0" applyFont="true" applyBorder="true" applyAlignment="true" applyProtection="false">
      <alignment horizontal="general" vertical="bottom" textRotation="0" wrapText="true" indent="0" shrinkToFit="false"/>
      <protection locked="true" hidden="false"/>
    </xf>
    <xf numFmtId="166" fontId="7" fillId="4" borderId="1" xfId="0" applyFont="true" applyBorder="true" applyAlignment="true" applyProtection="false">
      <alignment horizontal="center" vertical="bottom" textRotation="0" wrapText="true" indent="0" shrinkToFit="false"/>
      <protection locked="true" hidden="false"/>
    </xf>
    <xf numFmtId="164" fontId="0" fillId="0" borderId="1" xfId="0" applyFont="false" applyBorder="true" applyAlignment="true" applyProtection="false">
      <alignment horizontal="center" vertical="bottom" textRotation="0" wrapText="true" indent="0" shrinkToFit="false"/>
      <protection locked="true" hidden="false"/>
    </xf>
    <xf numFmtId="164" fontId="6" fillId="3" borderId="1" xfId="0" applyFont="true" applyBorder="true" applyAlignment="true" applyProtection="false">
      <alignment horizontal="center" vertical="bottom"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7" fontId="7" fillId="4" borderId="1" xfId="0" applyFont="true" applyBorder="true" applyAlignment="true" applyProtection="false">
      <alignment horizontal="center"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7" fontId="11"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0D0C"/>
      <rgbColor rgb="FF00FF00"/>
      <rgbColor rgb="FF0000FF"/>
      <rgbColor rgb="FFFFF200"/>
      <rgbColor rgb="FFFF00FF"/>
      <rgbColor rgb="FF00FFFF"/>
      <rgbColor rgb="FF800000"/>
      <rgbColor rgb="FF008000"/>
      <rgbColor rgb="FF000080"/>
      <rgbColor rgb="FF808000"/>
      <rgbColor rgb="FF800080"/>
      <rgbColor rgb="FF008080"/>
      <rgbColor rgb="FFC2E0AE"/>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EDCC6"/>
      <rgbColor rgb="FF3366FF"/>
      <rgbColor rgb="FF33CCCC"/>
      <rgbColor rgb="FF99CC00"/>
      <rgbColor rgb="FFFFCC00"/>
      <rgbColor rgb="FFFF9900"/>
      <rgbColor rgb="FFFF6600"/>
      <rgbColor rgb="FF666699"/>
      <rgbColor rgb="FF969696"/>
      <rgbColor rgb="FF00508F"/>
      <rgbColor rgb="FF339966"/>
      <rgbColor rgb="FF003300"/>
      <rgbColor rgb="FF333300"/>
      <rgbColor rgb="FFED1C24"/>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3.jpeg"/>
</Relationships>
</file>

<file path=xl/drawings/_rels/drawing2.xml.rels><?xml version="1.0" encoding="UTF-8"?>
<Relationships xmlns="http://schemas.openxmlformats.org/package/2006/relationships"><Relationship Id="rId1" Type="http://schemas.openxmlformats.org/officeDocument/2006/relationships/image" Target="../media/image14.jpeg"/>
</Relationships>
</file>

<file path=xl/drawings/_rels/drawing3.xml.rels><?xml version="1.0" encoding="UTF-8"?>
<Relationships xmlns="http://schemas.openxmlformats.org/package/2006/relationships"><Relationship Id="rId1" Type="http://schemas.openxmlformats.org/officeDocument/2006/relationships/image" Target="../media/image15.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544680</xdr:colOff>
      <xdr:row>2</xdr:row>
      <xdr:rowOff>58680</xdr:rowOff>
    </xdr:from>
    <xdr:to>
      <xdr:col>4</xdr:col>
      <xdr:colOff>3294000</xdr:colOff>
      <xdr:row>5</xdr:row>
      <xdr:rowOff>74160</xdr:rowOff>
    </xdr:to>
    <xdr:pic>
      <xdr:nvPicPr>
        <xdr:cNvPr id="0" name="Image 2" descr=""/>
        <xdr:cNvPicPr/>
      </xdr:nvPicPr>
      <xdr:blipFill>
        <a:blip r:embed="rId1"/>
        <a:stretch/>
      </xdr:blipFill>
      <xdr:spPr>
        <a:xfrm>
          <a:off x="1357200" y="383760"/>
          <a:ext cx="6554520" cy="5029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529560</xdr:colOff>
      <xdr:row>2</xdr:row>
      <xdr:rowOff>74160</xdr:rowOff>
    </xdr:from>
    <xdr:to>
      <xdr:col>4</xdr:col>
      <xdr:colOff>3278880</xdr:colOff>
      <xdr:row>5</xdr:row>
      <xdr:rowOff>89640</xdr:rowOff>
    </xdr:to>
    <xdr:pic>
      <xdr:nvPicPr>
        <xdr:cNvPr id="1" name="Image 2" descr=""/>
        <xdr:cNvPicPr/>
      </xdr:nvPicPr>
      <xdr:blipFill>
        <a:blip r:embed="rId1"/>
        <a:stretch/>
      </xdr:blipFill>
      <xdr:spPr>
        <a:xfrm>
          <a:off x="1342080" y="399240"/>
          <a:ext cx="6554520" cy="5029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630720</xdr:colOff>
      <xdr:row>2</xdr:row>
      <xdr:rowOff>46440</xdr:rowOff>
    </xdr:from>
    <xdr:to>
      <xdr:col>4</xdr:col>
      <xdr:colOff>3292920</xdr:colOff>
      <xdr:row>5</xdr:row>
      <xdr:rowOff>151560</xdr:rowOff>
    </xdr:to>
    <xdr:pic>
      <xdr:nvPicPr>
        <xdr:cNvPr id="2" name="Image 2" descr=""/>
        <xdr:cNvPicPr/>
      </xdr:nvPicPr>
      <xdr:blipFill>
        <a:blip r:embed="rId1"/>
        <a:stretch/>
      </xdr:blipFill>
      <xdr:spPr>
        <a:xfrm>
          <a:off x="1443240" y="371520"/>
          <a:ext cx="7026480" cy="5925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47"/>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A41" activeCellId="0" sqref="A41"/>
    </sheetView>
  </sheetViews>
  <sheetFormatPr defaultColWidth="11.53515625" defaultRowHeight="12.8" zeroHeight="false" outlineLevelRow="0" outlineLevelCol="0"/>
  <cols>
    <col collapsed="false" customWidth="true" hidden="false" outlineLevel="0" max="2" min="2" style="0" width="28.25"/>
    <col collapsed="false" customWidth="true" hidden="false" outlineLevel="0" max="4" min="4" style="0" width="14.16"/>
    <col collapsed="false" customWidth="true" hidden="false" outlineLevel="0" max="5" min="5" style="0" width="56.13"/>
    <col collapsed="false" customWidth="true" hidden="false" outlineLevel="0" max="7" min="7" style="0" width="44.09"/>
    <col collapsed="false" customWidth="true" hidden="false" outlineLevel="0" max="9" min="9" style="0" width="15.93"/>
  </cols>
  <sheetData>
    <row r="1" s="2" customFormat="true" ht="12.8" hidden="false" customHeight="false" outlineLevel="0" collapsed="false">
      <c r="A1" s="1" t="s">
        <v>0</v>
      </c>
    </row>
    <row r="2" customFormat="false" ht="12.8" hidden="false" customHeight="false" outlineLevel="0" collapsed="false">
      <c r="B2" s="3"/>
      <c r="C2" s="3"/>
      <c r="D2" s="3"/>
      <c r="E2" s="3"/>
    </row>
    <row r="3" customFormat="false" ht="12.8" hidden="false" customHeight="false" outlineLevel="0" collapsed="false">
      <c r="B3" s="4"/>
      <c r="C3" s="4"/>
      <c r="D3" s="4"/>
      <c r="E3" s="4"/>
    </row>
    <row r="4" customFormat="false" ht="12.8" hidden="false" customHeight="false" outlineLevel="0" collapsed="false">
      <c r="B4" s="4"/>
      <c r="C4" s="4"/>
      <c r="D4" s="4"/>
      <c r="E4" s="4"/>
    </row>
    <row r="5" customFormat="false" ht="12.8" hidden="false" customHeight="false" outlineLevel="0" collapsed="false">
      <c r="B5" s="4"/>
      <c r="C5" s="4"/>
      <c r="D5" s="4"/>
      <c r="E5" s="4"/>
    </row>
    <row r="6" customFormat="false" ht="12.8" hidden="false" customHeight="false" outlineLevel="0" collapsed="false">
      <c r="B6" s="4"/>
      <c r="C6" s="4"/>
      <c r="D6" s="4"/>
      <c r="E6" s="4"/>
    </row>
    <row r="7" customFormat="false" ht="12.8" hidden="false" customHeight="true" outlineLevel="0" collapsed="false">
      <c r="B7" s="5" t="s">
        <v>1</v>
      </c>
      <c r="C7" s="5"/>
      <c r="D7" s="5"/>
      <c r="E7" s="5"/>
    </row>
    <row r="8" customFormat="false" ht="12.8" hidden="false" customHeight="false" outlineLevel="0" collapsed="false">
      <c r="B8" s="5"/>
      <c r="C8" s="5"/>
      <c r="D8" s="5"/>
      <c r="E8" s="5"/>
    </row>
    <row r="9" customFormat="false" ht="12.8" hidden="false" customHeight="false" outlineLevel="0" collapsed="false">
      <c r="B9" s="5"/>
      <c r="C9" s="5"/>
      <c r="D9" s="5"/>
      <c r="E9" s="5"/>
    </row>
    <row r="10" customFormat="false" ht="12.8" hidden="false" customHeight="false" outlineLevel="0" collapsed="false">
      <c r="B10" s="5"/>
      <c r="C10" s="5"/>
      <c r="D10" s="5"/>
      <c r="E10" s="5"/>
    </row>
    <row r="12" customFormat="false" ht="12.8" hidden="false" customHeight="false" outlineLevel="0" collapsed="false">
      <c r="B12" s="6" t="s">
        <v>2</v>
      </c>
      <c r="C12" s="7" t="s">
        <v>3</v>
      </c>
      <c r="D12" s="7" t="s">
        <v>4</v>
      </c>
      <c r="E12" s="7" t="s">
        <v>5</v>
      </c>
      <c r="G12" s="0" t="s">
        <v>6</v>
      </c>
    </row>
    <row r="13" customFormat="false" ht="12.8" hidden="false" customHeight="false" outlineLevel="0" collapsed="false">
      <c r="B13" s="6" t="s">
        <v>7</v>
      </c>
      <c r="C13" s="8" t="s">
        <v>8</v>
      </c>
      <c r="D13" s="6" t="s">
        <v>9</v>
      </c>
      <c r="E13" s="6"/>
      <c r="G13" s="0" t="s">
        <v>10</v>
      </c>
      <c r="H13" s="0" t="n">
        <f aca="false">1.16*C26*SQRT(1000/C27/C14)</f>
        <v>24.6073159852919</v>
      </c>
    </row>
    <row r="14" customFormat="false" ht="12.8" hidden="false" customHeight="false" outlineLevel="0" collapsed="false">
      <c r="B14" s="6" t="s">
        <v>11</v>
      </c>
      <c r="C14" s="8" t="n">
        <v>1000</v>
      </c>
      <c r="D14" s="6" t="s">
        <v>12</v>
      </c>
      <c r="E14" s="6"/>
      <c r="G14" s="0" t="s">
        <v>13</v>
      </c>
      <c r="H14" s="0" t="n">
        <f aca="false">1.16*C26*SQRT(1000/C29/C14)</f>
        <v>8.55128229326957</v>
      </c>
    </row>
    <row r="15" customFormat="false" ht="12.8" hidden="false" customHeight="false" outlineLevel="0" collapsed="false">
      <c r="B15" s="6" t="s">
        <v>14</v>
      </c>
      <c r="C15" s="8" t="n">
        <v>1</v>
      </c>
      <c r="D15" s="6" t="s">
        <v>15</v>
      </c>
      <c r="E15" s="6" t="s">
        <v>16</v>
      </c>
      <c r="G15" s="0" t="s">
        <v>17</v>
      </c>
      <c r="H15" s="0" t="n">
        <f aca="false">0.032*(1000*C26*C15/C14/C27)^(2/3)</f>
        <v>0.308956603073801</v>
      </c>
    </row>
    <row r="16" customFormat="false" ht="12.8" hidden="false" customHeight="false" outlineLevel="0" collapsed="false">
      <c r="B16" s="6" t="s">
        <v>18</v>
      </c>
      <c r="C16" s="8" t="n">
        <v>0.032</v>
      </c>
      <c r="D16" s="6" t="s">
        <v>19</v>
      </c>
      <c r="E16" s="6"/>
    </row>
    <row r="17" customFormat="false" ht="12.8" hidden="false" customHeight="false" outlineLevel="0" collapsed="false">
      <c r="B17" s="6" t="s">
        <v>20</v>
      </c>
      <c r="C17" s="8" t="n">
        <v>221</v>
      </c>
      <c r="D17" s="6" t="s">
        <v>19</v>
      </c>
      <c r="E17" s="6"/>
      <c r="G17" s="0" t="s">
        <v>21</v>
      </c>
    </row>
    <row r="18" customFormat="false" ht="12.8" hidden="false" customHeight="false" outlineLevel="0" collapsed="false">
      <c r="B18" s="6"/>
      <c r="C18" s="6"/>
      <c r="D18" s="6"/>
      <c r="E18" s="6"/>
      <c r="G18" s="0" t="s">
        <v>22</v>
      </c>
    </row>
    <row r="19" customFormat="false" ht="12.8" hidden="false" customHeight="false" outlineLevel="0" collapsed="false">
      <c r="B19" s="6" t="s">
        <v>23</v>
      </c>
      <c r="C19" s="8" t="s">
        <v>24</v>
      </c>
      <c r="D19" s="6" t="s">
        <v>9</v>
      </c>
      <c r="E19" s="6"/>
    </row>
    <row r="20" customFormat="false" ht="23.05" hidden="false" customHeight="false" outlineLevel="0" collapsed="false">
      <c r="B20" s="6" t="s">
        <v>25</v>
      </c>
      <c r="C20" s="8" t="n">
        <v>0.8</v>
      </c>
      <c r="D20" s="6" t="s">
        <v>9</v>
      </c>
      <c r="E20" s="9" t="s">
        <v>26</v>
      </c>
    </row>
    <row r="21" customFormat="false" ht="12.8" hidden="false" customHeight="false" outlineLevel="0" collapsed="false">
      <c r="B21" s="6" t="s">
        <v>27</v>
      </c>
      <c r="C21" s="8" t="n">
        <v>15</v>
      </c>
      <c r="D21" s="6" t="s">
        <v>28</v>
      </c>
      <c r="E21" s="6"/>
    </row>
    <row r="22" customFormat="false" ht="12.8" hidden="false" customHeight="false" outlineLevel="0" collapsed="false">
      <c r="B22" s="6" t="s">
        <v>29</v>
      </c>
      <c r="C22" s="8" t="n">
        <v>6.5</v>
      </c>
      <c r="D22" s="6" t="s">
        <v>30</v>
      </c>
      <c r="E22" s="6"/>
    </row>
    <row r="23" customFormat="false" ht="12.8" hidden="false" customHeight="false" outlineLevel="0" collapsed="false">
      <c r="B23" s="6" t="s">
        <v>31</v>
      </c>
      <c r="C23" s="8" t="n">
        <v>6</v>
      </c>
      <c r="D23" s="6" t="s">
        <v>30</v>
      </c>
      <c r="E23" s="6"/>
    </row>
    <row r="24" customFormat="false" ht="12.8" hidden="false" customHeight="false" outlineLevel="0" collapsed="false">
      <c r="B24" s="6" t="s">
        <v>32</v>
      </c>
      <c r="C24" s="8" t="s">
        <v>21</v>
      </c>
      <c r="D24" s="6" t="s">
        <v>9</v>
      </c>
      <c r="E24" s="6" t="s">
        <v>33</v>
      </c>
    </row>
    <row r="25" customFormat="false" ht="12.8" hidden="false" customHeight="false" outlineLevel="0" collapsed="false">
      <c r="B25" s="6"/>
      <c r="C25" s="6"/>
      <c r="D25" s="6"/>
      <c r="E25" s="6"/>
    </row>
    <row r="26" customFormat="false" ht="12.8" hidden="false" customHeight="false" outlineLevel="0" collapsed="false">
      <c r="B26" s="9" t="s">
        <v>34</v>
      </c>
      <c r="C26" s="10" t="n">
        <f aca="false">C21*C14/1000</f>
        <v>15</v>
      </c>
      <c r="D26" s="9" t="s">
        <v>35</v>
      </c>
      <c r="E26" s="9"/>
    </row>
    <row r="27" customFormat="false" ht="12.8" hidden="false" customHeight="false" outlineLevel="0" collapsed="false">
      <c r="B27" s="9" t="s">
        <v>36</v>
      </c>
      <c r="C27" s="10" t="n">
        <f aca="false">C22-C23</f>
        <v>0.5</v>
      </c>
      <c r="D27" s="9" t="s">
        <v>37</v>
      </c>
      <c r="E27" s="9"/>
    </row>
    <row r="28" customFormat="false" ht="12.8" hidden="false" customHeight="false" outlineLevel="0" collapsed="false">
      <c r="B28" s="6"/>
      <c r="C28" s="6"/>
      <c r="D28" s="6"/>
      <c r="E28" s="6"/>
    </row>
    <row r="29" customFormat="false" ht="12.8" hidden="false" customHeight="false" outlineLevel="0" collapsed="false">
      <c r="B29" s="9" t="s">
        <v>38</v>
      </c>
      <c r="C29" s="10" t="n">
        <f aca="false">C20^2*(C22-(0.96-0.28*(C16/C17))*C16)</f>
        <v>4.14034003032036</v>
      </c>
      <c r="D29" s="9" t="s">
        <v>37</v>
      </c>
      <c r="E29" s="9"/>
    </row>
    <row r="30" customFormat="false" ht="23.05" hidden="false" customHeight="false" outlineLevel="0" collapsed="false">
      <c r="B30" s="9" t="s">
        <v>39</v>
      </c>
      <c r="C30" s="10" t="str">
        <f aca="false">IF(C29&lt;C27,"Critical flow","Subcritical flow")</f>
        <v>Subcritical flow</v>
      </c>
      <c r="D30" s="9"/>
      <c r="E30" s="9"/>
    </row>
    <row r="31" customFormat="false" ht="12.8" hidden="false" customHeight="false" outlineLevel="0" collapsed="false">
      <c r="B31" s="11" t="s">
        <v>40</v>
      </c>
      <c r="C31" s="12" t="n">
        <f aca="false">IF(C24="Laminar",H15,IF(C27&lt;C29,H13,H14))</f>
        <v>24.6073159852919</v>
      </c>
      <c r="D31" s="11"/>
      <c r="E31" s="11"/>
    </row>
    <row r="32" customFormat="false" ht="12.8" hidden="false" customHeight="false" outlineLevel="0" collapsed="false">
      <c r="B32" s="9"/>
      <c r="C32" s="13"/>
      <c r="D32" s="9"/>
      <c r="E32" s="9"/>
    </row>
    <row r="33" customFormat="false" ht="12.8" hidden="false" customHeight="false" outlineLevel="0" collapsed="false">
      <c r="B33" s="9" t="s">
        <v>41</v>
      </c>
      <c r="C33" s="8" t="s">
        <v>42</v>
      </c>
      <c r="D33" s="9"/>
      <c r="E33" s="9" t="s">
        <v>43</v>
      </c>
    </row>
    <row r="34" customFormat="false" ht="23.05" hidden="false" customHeight="false" outlineLevel="0" collapsed="false">
      <c r="B34" s="9" t="s">
        <v>44</v>
      </c>
      <c r="C34" s="8" t="n">
        <v>65</v>
      </c>
      <c r="D34" s="9"/>
      <c r="E34" s="9" t="s">
        <v>45</v>
      </c>
    </row>
    <row r="35" customFormat="false" ht="12.8" hidden="false" customHeight="false" outlineLevel="0" collapsed="false">
      <c r="B35" s="9" t="s">
        <v>46</v>
      </c>
      <c r="C35" s="12" t="n">
        <f aca="false">C31</f>
        <v>24.6073159852919</v>
      </c>
      <c r="D35" s="9"/>
      <c r="E35" s="9"/>
    </row>
    <row r="36" customFormat="false" ht="23.85" hidden="false" customHeight="false" outlineLevel="0" collapsed="false">
      <c r="B36" s="9" t="s">
        <v>47</v>
      </c>
      <c r="C36" s="12" t="n">
        <f aca="false">IF(C33="Linear",C35/(C34/100),C35/3.7/(1.442^((C34-10)/10)/100))</f>
        <v>37.8574092081413</v>
      </c>
      <c r="D36" s="9"/>
      <c r="E36" s="9" t="s">
        <v>48</v>
      </c>
    </row>
    <row r="38" customFormat="false" ht="12.8" hidden="false" customHeight="false" outlineLevel="0" collapsed="false">
      <c r="B38" s="14"/>
      <c r="C38" s="0" t="s">
        <v>49</v>
      </c>
    </row>
    <row r="39" customFormat="false" ht="12.8" hidden="false" customHeight="false" outlineLevel="0" collapsed="false">
      <c r="B39" s="12"/>
      <c r="C39" s="0" t="s">
        <v>50</v>
      </c>
    </row>
    <row r="41" customFormat="false" ht="12.8" hidden="false" customHeight="false" outlineLevel="0" collapsed="false">
      <c r="B41" s="15" t="s">
        <v>51</v>
      </c>
      <c r="C41" s="15"/>
      <c r="D41" s="15"/>
      <c r="E41" s="15"/>
      <c r="F41" s="15"/>
      <c r="G41" s="15"/>
      <c r="H41" s="15"/>
      <c r="I41" s="15"/>
      <c r="J41" s="15"/>
    </row>
    <row r="42" customFormat="false" ht="12.8" hidden="false" customHeight="false" outlineLevel="0" collapsed="false">
      <c r="B42" s="15"/>
      <c r="C42" s="15"/>
      <c r="D42" s="15"/>
      <c r="E42" s="15"/>
      <c r="F42" s="15"/>
      <c r="G42" s="15"/>
      <c r="H42" s="15"/>
      <c r="I42" s="15"/>
      <c r="J42" s="15"/>
    </row>
    <row r="43" customFormat="false" ht="12.8" hidden="false" customHeight="false" outlineLevel="0" collapsed="false">
      <c r="B43" s="16" t="s">
        <v>52</v>
      </c>
      <c r="C43" s="15"/>
      <c r="D43" s="15"/>
      <c r="E43" s="15"/>
      <c r="F43" s="15"/>
      <c r="G43" s="15"/>
      <c r="H43" s="15"/>
      <c r="I43" s="15"/>
      <c r="J43" s="15"/>
    </row>
    <row r="44" customFormat="false" ht="12.8" hidden="false" customHeight="false" outlineLevel="0" collapsed="false">
      <c r="B44" s="15"/>
      <c r="C44" s="15"/>
      <c r="D44" s="15"/>
      <c r="E44" s="15"/>
      <c r="F44" s="15"/>
      <c r="G44" s="15"/>
      <c r="H44" s="15"/>
      <c r="I44" s="15"/>
      <c r="J44" s="15"/>
    </row>
    <row r="45" customFormat="false" ht="45.7" hidden="false" customHeight="true" outlineLevel="0" collapsed="false">
      <c r="B45" s="17" t="s">
        <v>53</v>
      </c>
      <c r="C45" s="17"/>
      <c r="D45" s="17"/>
      <c r="E45" s="17"/>
      <c r="F45" s="17"/>
      <c r="G45" s="17"/>
      <c r="H45" s="17"/>
      <c r="I45" s="17"/>
      <c r="J45" s="17"/>
    </row>
    <row r="47" s="2" customFormat="true" ht="12.8" hidden="false" customHeight="false" outlineLevel="0" collapsed="false">
      <c r="A47" s="1" t="s">
        <v>0</v>
      </c>
    </row>
  </sheetData>
  <sheetProtection sheet="true" password="c80a" objects="true" scenarios="true"/>
  <mergeCells count="3">
    <mergeCell ref="B3:E6"/>
    <mergeCell ref="B7:E10"/>
    <mergeCell ref="B45:J45"/>
  </mergeCells>
  <hyperlinks>
    <hyperlink ref="B41" r:id="rId1" display="If you spot a mistake or wish to suggest an improvement, please contact : contact@myengineeringtools.com"/>
    <hyperlink ref="B43" r:id="rId2" display="Copyright www.MyEngineeringTools.com"/>
  </hyperlinks>
  <printOptions headings="false" gridLines="false" gridLinesSet="true" horizontalCentered="false" verticalCentered="false"/>
  <pageMargins left="0.7875" right="0.7875" top="1.025" bottom="1.025"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46"/>
  <sheetViews>
    <sheetView showFormulas="false" showGridLines="true" showRowColHeaders="true" showZeros="true" rightToLeft="false" tabSelected="false" showOutlineSymbols="true" defaultGridColor="true" view="normal" topLeftCell="A10" colorId="64" zoomScale="65" zoomScaleNormal="65" zoomScalePageLayoutView="100" workbookViewId="0">
      <selection pane="topLeft" activeCell="A40" activeCellId="0" sqref="A40"/>
    </sheetView>
  </sheetViews>
  <sheetFormatPr defaultColWidth="11.53515625" defaultRowHeight="12.8" zeroHeight="false" outlineLevelRow="0" outlineLevelCol="0"/>
  <cols>
    <col collapsed="false" customWidth="true" hidden="false" outlineLevel="0" max="2" min="2" style="0" width="28.25"/>
    <col collapsed="false" customWidth="true" hidden="false" outlineLevel="0" max="4" min="4" style="0" width="14.16"/>
    <col collapsed="false" customWidth="true" hidden="false" outlineLevel="0" max="5" min="5" style="0" width="56.13"/>
    <col collapsed="false" customWidth="true" hidden="false" outlineLevel="0" max="7" min="7" style="0" width="44.09"/>
    <col collapsed="false" customWidth="true" hidden="false" outlineLevel="0" max="9" min="9" style="0" width="15.93"/>
  </cols>
  <sheetData>
    <row r="1" s="2" customFormat="true" ht="12.8" hidden="false" customHeight="false" outlineLevel="0" collapsed="false">
      <c r="A1" s="1" t="s">
        <v>0</v>
      </c>
    </row>
    <row r="2" customFormat="false" ht="12.8" hidden="false" customHeight="false" outlineLevel="0" collapsed="false">
      <c r="B2" s="3"/>
      <c r="C2" s="3"/>
      <c r="D2" s="3"/>
      <c r="E2" s="3"/>
    </row>
    <row r="3" customFormat="false" ht="12.8" hidden="false" customHeight="false" outlineLevel="0" collapsed="false">
      <c r="B3" s="4"/>
      <c r="C3" s="4"/>
      <c r="D3" s="4"/>
      <c r="E3" s="4"/>
    </row>
    <row r="4" customFormat="false" ht="12.8" hidden="false" customHeight="false" outlineLevel="0" collapsed="false">
      <c r="B4" s="4"/>
      <c r="C4" s="4"/>
      <c r="D4" s="4"/>
      <c r="E4" s="4"/>
    </row>
    <row r="5" customFormat="false" ht="12.8" hidden="false" customHeight="false" outlineLevel="0" collapsed="false">
      <c r="B5" s="4"/>
      <c r="C5" s="4"/>
      <c r="D5" s="4"/>
      <c r="E5" s="4"/>
    </row>
    <row r="6" customFormat="false" ht="12.8" hidden="false" customHeight="false" outlineLevel="0" collapsed="false">
      <c r="B6" s="4"/>
      <c r="C6" s="4"/>
      <c r="D6" s="4"/>
      <c r="E6" s="4"/>
    </row>
    <row r="7" customFormat="false" ht="12.8" hidden="false" customHeight="true" outlineLevel="0" collapsed="false">
      <c r="B7" s="5" t="s">
        <v>54</v>
      </c>
      <c r="C7" s="5"/>
      <c r="D7" s="5"/>
      <c r="E7" s="5"/>
    </row>
    <row r="8" customFormat="false" ht="12.8" hidden="false" customHeight="false" outlineLevel="0" collapsed="false">
      <c r="B8" s="5"/>
      <c r="C8" s="5"/>
      <c r="D8" s="5"/>
      <c r="E8" s="5"/>
    </row>
    <row r="9" customFormat="false" ht="12.8" hidden="false" customHeight="false" outlineLevel="0" collapsed="false">
      <c r="B9" s="5"/>
      <c r="C9" s="5"/>
      <c r="D9" s="5"/>
      <c r="E9" s="5"/>
    </row>
    <row r="10" customFormat="false" ht="12.8" hidden="false" customHeight="false" outlineLevel="0" collapsed="false">
      <c r="B10" s="5"/>
      <c r="C10" s="5"/>
      <c r="D10" s="5"/>
      <c r="E10" s="5"/>
    </row>
    <row r="11" customFormat="false" ht="12.8" hidden="false" customHeight="false" outlineLevel="0" collapsed="false">
      <c r="B11" s="18"/>
      <c r="C11" s="18"/>
      <c r="D11" s="18"/>
      <c r="E11" s="18"/>
    </row>
    <row r="12" customFormat="false" ht="12.8" hidden="false" customHeight="false" outlineLevel="0" collapsed="false">
      <c r="B12" s="6" t="s">
        <v>2</v>
      </c>
      <c r="C12" s="7" t="s">
        <v>3</v>
      </c>
      <c r="D12" s="7" t="s">
        <v>4</v>
      </c>
      <c r="E12" s="7" t="s">
        <v>5</v>
      </c>
      <c r="G12" s="0" t="s">
        <v>6</v>
      </c>
    </row>
    <row r="13" customFormat="false" ht="12.8" hidden="false" customHeight="false" outlineLevel="0" collapsed="false">
      <c r="B13" s="6" t="s">
        <v>55</v>
      </c>
      <c r="C13" s="8" t="s">
        <v>56</v>
      </c>
      <c r="D13" s="6" t="s">
        <v>9</v>
      </c>
      <c r="E13" s="6"/>
      <c r="G13" s="0" t="s">
        <v>10</v>
      </c>
      <c r="H13" s="0" t="n">
        <f aca="false">54.5*C21*SQRT(C15)</f>
        <v>83.821</v>
      </c>
    </row>
    <row r="14" customFormat="false" ht="12.8" hidden="false" customHeight="false" outlineLevel="0" collapsed="false">
      <c r="B14" s="6" t="s">
        <v>57</v>
      </c>
      <c r="C14" s="8" t="n">
        <v>29</v>
      </c>
      <c r="D14" s="6" t="s">
        <v>58</v>
      </c>
      <c r="E14" s="6"/>
      <c r="G14" s="0" t="s">
        <v>13</v>
      </c>
      <c r="H14" s="0" t="n">
        <f aca="false">C19*(C22+1)*SQRT(C14*288/29/(C23+273.15))</f>
        <v>3.9313239158085</v>
      </c>
    </row>
    <row r="15" customFormat="false" ht="12.8" hidden="false" customHeight="false" outlineLevel="0" collapsed="false">
      <c r="B15" s="6" t="s">
        <v>59</v>
      </c>
      <c r="C15" s="8" t="n">
        <v>1</v>
      </c>
      <c r="D15" s="6"/>
      <c r="E15" s="6"/>
      <c r="G15" s="0" t="s">
        <v>17</v>
      </c>
      <c r="H15" s="0" t="n">
        <f aca="false">C27-0.148*C27^3</f>
        <v>0.963542206789077</v>
      </c>
    </row>
    <row r="16" customFormat="false" ht="12.8" hidden="false" customHeight="false" outlineLevel="0" collapsed="false">
      <c r="B16" s="6"/>
      <c r="C16" s="6"/>
      <c r="D16" s="6"/>
      <c r="E16" s="6"/>
    </row>
    <row r="17" customFormat="false" ht="12.8" hidden="false" customHeight="false" outlineLevel="0" collapsed="false">
      <c r="B17" s="6"/>
      <c r="C17" s="6"/>
      <c r="D17" s="6"/>
      <c r="E17" s="6"/>
      <c r="G17" s="0" t="s">
        <v>21</v>
      </c>
    </row>
    <row r="18" customFormat="false" ht="12.8" hidden="false" customHeight="false" outlineLevel="0" collapsed="false">
      <c r="B18" s="9" t="s">
        <v>23</v>
      </c>
      <c r="C18" s="8" t="s">
        <v>24</v>
      </c>
      <c r="D18" s="9" t="s">
        <v>9</v>
      </c>
      <c r="E18" s="9"/>
      <c r="G18" s="0" t="s">
        <v>22</v>
      </c>
    </row>
    <row r="19" customFormat="false" ht="23.85" hidden="false" customHeight="false" outlineLevel="0" collapsed="false">
      <c r="B19" s="9" t="s">
        <v>25</v>
      </c>
      <c r="C19" s="8" t="n">
        <v>0.8</v>
      </c>
      <c r="D19" s="9" t="s">
        <v>9</v>
      </c>
      <c r="E19" s="9" t="s">
        <v>26</v>
      </c>
    </row>
    <row r="20" customFormat="false" ht="23.85" hidden="false" customHeight="false" outlineLevel="0" collapsed="false">
      <c r="B20" s="9" t="s">
        <v>60</v>
      </c>
      <c r="C20" s="8" t="n">
        <v>1.63</v>
      </c>
      <c r="D20" s="9" t="s">
        <v>9</v>
      </c>
      <c r="E20" s="9" t="s">
        <v>61</v>
      </c>
    </row>
    <row r="21" customFormat="false" ht="12.8" hidden="false" customHeight="false" outlineLevel="0" collapsed="false">
      <c r="B21" s="9" t="s">
        <v>34</v>
      </c>
      <c r="C21" s="8" t="n">
        <v>1.538</v>
      </c>
      <c r="D21" s="9" t="s">
        <v>35</v>
      </c>
      <c r="E21" s="9"/>
    </row>
    <row r="22" customFormat="false" ht="12.8" hidden="false" customHeight="false" outlineLevel="0" collapsed="false">
      <c r="B22" s="9" t="s">
        <v>29</v>
      </c>
      <c r="C22" s="8" t="n">
        <v>4</v>
      </c>
      <c r="D22" s="9" t="s">
        <v>30</v>
      </c>
      <c r="E22" s="9"/>
    </row>
    <row r="23" customFormat="false" ht="12.8" hidden="false" customHeight="false" outlineLevel="0" collapsed="false">
      <c r="B23" s="9" t="s">
        <v>62</v>
      </c>
      <c r="C23" s="8" t="n">
        <v>25</v>
      </c>
      <c r="D23" s="9" t="s">
        <v>63</v>
      </c>
      <c r="E23" s="9"/>
    </row>
    <row r="24" customFormat="false" ht="12.8" hidden="false" customHeight="false" outlineLevel="0" collapsed="false">
      <c r="B24" s="9" t="s">
        <v>31</v>
      </c>
      <c r="C24" s="8" t="n">
        <f aca="false">C22-1.908</f>
        <v>2.092</v>
      </c>
      <c r="D24" s="9" t="s">
        <v>30</v>
      </c>
      <c r="E24" s="9"/>
    </row>
    <row r="25" customFormat="false" ht="12.8" hidden="false" customHeight="false" outlineLevel="0" collapsed="false">
      <c r="B25" s="9"/>
      <c r="C25" s="13"/>
      <c r="D25" s="9"/>
      <c r="E25" s="9"/>
    </row>
    <row r="26" customFormat="false" ht="12.8" hidden="false" customHeight="false" outlineLevel="0" collapsed="false">
      <c r="B26" s="9" t="s">
        <v>36</v>
      </c>
      <c r="C26" s="10" t="n">
        <f aca="false">C22-C24</f>
        <v>1.908</v>
      </c>
      <c r="D26" s="9" t="s">
        <v>37</v>
      </c>
      <c r="E26" s="9"/>
    </row>
    <row r="27" customFormat="false" ht="12.8" hidden="false" customHeight="false" outlineLevel="0" collapsed="false">
      <c r="B27" s="9" t="s">
        <v>64</v>
      </c>
      <c r="C27" s="19" t="n">
        <f aca="false">C20/C19*SQRT(C26/(C22+1))</f>
        <v>1.25864078473566</v>
      </c>
      <c r="D27" s="9"/>
      <c r="E27" s="9"/>
    </row>
    <row r="28" customFormat="false" ht="12.8" hidden="false" customHeight="false" outlineLevel="0" collapsed="false">
      <c r="B28" s="9"/>
      <c r="C28" s="13"/>
      <c r="D28" s="9"/>
      <c r="E28" s="9"/>
    </row>
    <row r="29" customFormat="false" ht="23.85" hidden="false" customHeight="false" outlineLevel="0" collapsed="false">
      <c r="B29" s="9" t="s">
        <v>39</v>
      </c>
      <c r="C29" s="10" t="str">
        <f aca="false">IF(C27&gt;1.5,"Critical flow","Subcritical flow")</f>
        <v>Subcritical flow</v>
      </c>
      <c r="D29" s="9"/>
      <c r="E29" s="9"/>
    </row>
    <row r="30" customFormat="false" ht="12.8" hidden="false" customHeight="false" outlineLevel="0" collapsed="false">
      <c r="B30" s="11" t="s">
        <v>40</v>
      </c>
      <c r="C30" s="12" t="n">
        <f aca="false">H13/H14/H15</f>
        <v>22.1280562232718</v>
      </c>
      <c r="D30" s="11"/>
      <c r="E30" s="11"/>
    </row>
    <row r="31" customFormat="false" ht="12.8" hidden="false" customHeight="false" outlineLevel="0" collapsed="false">
      <c r="B31" s="9"/>
      <c r="C31" s="13"/>
      <c r="D31" s="9"/>
      <c r="E31" s="9"/>
    </row>
    <row r="32" customFormat="false" ht="12.8" hidden="false" customHeight="false" outlineLevel="0" collapsed="false">
      <c r="B32" s="9" t="s">
        <v>41</v>
      </c>
      <c r="C32" s="8" t="s">
        <v>42</v>
      </c>
      <c r="D32" s="9"/>
      <c r="E32" s="9" t="s">
        <v>43</v>
      </c>
    </row>
    <row r="33" customFormat="false" ht="23.85" hidden="false" customHeight="false" outlineLevel="0" collapsed="false">
      <c r="B33" s="9" t="s">
        <v>44</v>
      </c>
      <c r="C33" s="8" t="n">
        <v>100</v>
      </c>
      <c r="D33" s="9"/>
      <c r="E33" s="9" t="s">
        <v>45</v>
      </c>
    </row>
    <row r="34" customFormat="false" ht="12.8" hidden="false" customHeight="false" outlineLevel="0" collapsed="false">
      <c r="B34" s="9" t="s">
        <v>46</v>
      </c>
      <c r="C34" s="12" t="n">
        <f aca="false">C30</f>
        <v>22.1280562232718</v>
      </c>
      <c r="D34" s="9"/>
      <c r="E34" s="9"/>
    </row>
    <row r="35" customFormat="false" ht="23.85" hidden="false" customHeight="false" outlineLevel="0" collapsed="false">
      <c r="B35" s="9" t="s">
        <v>47</v>
      </c>
      <c r="C35" s="12" t="n">
        <f aca="false">IF(C32="Linear",C34/(C33/100),C34/3.7/(1.442^((C33-10)/10)/100))</f>
        <v>22.1280562232718</v>
      </c>
      <c r="D35" s="9"/>
      <c r="E35" s="9" t="s">
        <v>65</v>
      </c>
    </row>
    <row r="37" customFormat="false" ht="12.8" hidden="false" customHeight="false" outlineLevel="0" collapsed="false">
      <c r="B37" s="14"/>
      <c r="C37" s="0" t="s">
        <v>49</v>
      </c>
    </row>
    <row r="38" customFormat="false" ht="12.8" hidden="false" customHeight="false" outlineLevel="0" collapsed="false">
      <c r="B38" s="12"/>
      <c r="C38" s="0" t="s">
        <v>50</v>
      </c>
    </row>
    <row r="40" customFormat="false" ht="12.8" hidden="false" customHeight="false" outlineLevel="0" collapsed="false">
      <c r="B40" s="15" t="s">
        <v>51</v>
      </c>
      <c r="C40" s="15"/>
      <c r="D40" s="15"/>
      <c r="E40" s="15"/>
      <c r="F40" s="15"/>
      <c r="G40" s="15"/>
      <c r="H40" s="15"/>
      <c r="I40" s="15"/>
      <c r="J40" s="15"/>
    </row>
    <row r="41" customFormat="false" ht="12.8" hidden="false" customHeight="false" outlineLevel="0" collapsed="false">
      <c r="B41" s="15"/>
      <c r="C41" s="15"/>
      <c r="D41" s="15"/>
      <c r="E41" s="15"/>
      <c r="F41" s="15"/>
      <c r="G41" s="15"/>
      <c r="H41" s="15"/>
      <c r="I41" s="15"/>
      <c r="J41" s="15"/>
    </row>
    <row r="42" customFormat="false" ht="12.8" hidden="false" customHeight="false" outlineLevel="0" collapsed="false">
      <c r="B42" s="16" t="s">
        <v>52</v>
      </c>
      <c r="C42" s="15"/>
      <c r="D42" s="15"/>
      <c r="E42" s="15"/>
      <c r="F42" s="15"/>
      <c r="G42" s="15"/>
      <c r="H42" s="15"/>
      <c r="I42" s="15"/>
      <c r="J42" s="15"/>
    </row>
    <row r="43" customFormat="false" ht="12.8" hidden="false" customHeight="false" outlineLevel="0" collapsed="false">
      <c r="B43" s="15"/>
      <c r="C43" s="15"/>
      <c r="D43" s="15"/>
      <c r="E43" s="15"/>
      <c r="F43" s="15"/>
      <c r="G43" s="15"/>
      <c r="H43" s="15"/>
      <c r="I43" s="15"/>
      <c r="J43" s="15"/>
    </row>
    <row r="44" customFormat="false" ht="45.7" hidden="false" customHeight="true" outlineLevel="0" collapsed="false">
      <c r="B44" s="17" t="s">
        <v>53</v>
      </c>
      <c r="C44" s="17"/>
      <c r="D44" s="17"/>
      <c r="E44" s="17"/>
      <c r="F44" s="17"/>
      <c r="G44" s="17"/>
      <c r="H44" s="17"/>
      <c r="I44" s="17"/>
      <c r="J44" s="17"/>
    </row>
    <row r="46" s="2" customFormat="true" ht="12.8" hidden="false" customHeight="false" outlineLevel="0" collapsed="false">
      <c r="A46" s="1" t="s">
        <v>0</v>
      </c>
    </row>
  </sheetData>
  <sheetProtection sheet="true" password="c80a" objects="true" scenarios="true"/>
  <mergeCells count="3">
    <mergeCell ref="B3:E6"/>
    <mergeCell ref="B7:E10"/>
    <mergeCell ref="B44:J44"/>
  </mergeCells>
  <hyperlinks>
    <hyperlink ref="B40" r:id="rId1" display="If you spot a mistake or wish to suggest an improvement, please contact : contact@myengineeringtools.com"/>
    <hyperlink ref="B42" r:id="rId2" display="Copyright www.MyEngineeringTools.com"/>
  </hyperlinks>
  <printOptions headings="false" gridLines="false" gridLinesSet="true" horizontalCentered="false" verticalCentered="false"/>
  <pageMargins left="0.7875" right="0.7875" top="1.025" bottom="1.025"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4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36" activeCellId="0" sqref="A36"/>
    </sheetView>
  </sheetViews>
  <sheetFormatPr defaultColWidth="11.53515625" defaultRowHeight="12.8" zeroHeight="false" outlineLevelRow="0" outlineLevelCol="0"/>
  <cols>
    <col collapsed="false" customWidth="true" hidden="false" outlineLevel="0" max="2" min="2" style="0" width="28.25"/>
    <col collapsed="false" customWidth="true" hidden="false" outlineLevel="0" max="3" min="3" style="0" width="19.45"/>
    <col collapsed="false" customWidth="true" hidden="false" outlineLevel="0" max="4" min="4" style="0" width="14.16"/>
    <col collapsed="false" customWidth="true" hidden="false" outlineLevel="0" max="5" min="5" style="0" width="56.13"/>
    <col collapsed="false" customWidth="true" hidden="false" outlineLevel="0" max="6" min="6" style="0" width="37.6"/>
    <col collapsed="false" customWidth="true" hidden="false" outlineLevel="0" max="7" min="7" style="0" width="44.09"/>
    <col collapsed="false" customWidth="true" hidden="false" outlineLevel="0" max="9" min="9" style="0" width="15.93"/>
  </cols>
  <sheetData>
    <row r="1" s="2" customFormat="true" ht="12.8" hidden="false" customHeight="false" outlineLevel="0" collapsed="false">
      <c r="A1" s="1" t="s">
        <v>0</v>
      </c>
    </row>
    <row r="2" customFormat="false" ht="12.8" hidden="false" customHeight="false" outlineLevel="0" collapsed="false">
      <c r="B2" s="3"/>
      <c r="C2" s="3"/>
      <c r="D2" s="3"/>
      <c r="E2" s="3"/>
    </row>
    <row r="3" customFormat="false" ht="12.8" hidden="false" customHeight="false" outlineLevel="0" collapsed="false">
      <c r="B3" s="4"/>
      <c r="C3" s="4"/>
      <c r="D3" s="4"/>
      <c r="E3" s="4"/>
      <c r="F3" s="3"/>
      <c r="G3" s="3"/>
      <c r="H3" s="3"/>
      <c r="I3" s="3"/>
      <c r="J3" s="3"/>
    </row>
    <row r="4" customFormat="false" ht="12.8" hidden="false" customHeight="false" outlineLevel="0" collapsed="false">
      <c r="B4" s="4"/>
      <c r="C4" s="4"/>
      <c r="D4" s="4"/>
      <c r="E4" s="4"/>
      <c r="F4" s="3"/>
      <c r="G4" s="3"/>
      <c r="H4" s="3"/>
      <c r="I4" s="3"/>
      <c r="J4" s="3"/>
    </row>
    <row r="5" customFormat="false" ht="12.8" hidden="false" customHeight="false" outlineLevel="0" collapsed="false">
      <c r="B5" s="4"/>
      <c r="C5" s="4"/>
      <c r="D5" s="4"/>
      <c r="E5" s="4"/>
      <c r="F5" s="3"/>
      <c r="G5" s="3"/>
      <c r="H5" s="3"/>
      <c r="I5" s="3"/>
      <c r="J5" s="3"/>
    </row>
    <row r="6" customFormat="false" ht="12.8" hidden="false" customHeight="false" outlineLevel="0" collapsed="false">
      <c r="B6" s="4"/>
      <c r="C6" s="4"/>
      <c r="D6" s="4"/>
      <c r="E6" s="4"/>
      <c r="F6" s="3"/>
      <c r="G6" s="3"/>
      <c r="H6" s="3"/>
      <c r="I6" s="3"/>
      <c r="J6" s="3"/>
    </row>
    <row r="7" customFormat="false" ht="17.35" hidden="false" customHeight="true" outlineLevel="0" collapsed="false">
      <c r="B7" s="5" t="s">
        <v>66</v>
      </c>
      <c r="C7" s="5"/>
      <c r="D7" s="5"/>
      <c r="E7" s="5"/>
      <c r="F7" s="20"/>
      <c r="G7" s="20"/>
      <c r="H7" s="20"/>
      <c r="I7" s="20"/>
      <c r="J7" s="20"/>
    </row>
    <row r="8" customFormat="false" ht="17.35" hidden="false" customHeight="false" outlineLevel="0" collapsed="false">
      <c r="B8" s="5"/>
      <c r="C8" s="5"/>
      <c r="D8" s="5"/>
      <c r="E8" s="5"/>
      <c r="F8" s="20"/>
      <c r="G8" s="20"/>
      <c r="H8" s="20"/>
      <c r="I8" s="20"/>
      <c r="J8" s="20"/>
    </row>
    <row r="9" customFormat="false" ht="17.35" hidden="false" customHeight="false" outlineLevel="0" collapsed="false">
      <c r="B9" s="5"/>
      <c r="C9" s="5"/>
      <c r="D9" s="5"/>
      <c r="E9" s="5"/>
      <c r="F9" s="20"/>
      <c r="G9" s="20"/>
      <c r="H9" s="20"/>
      <c r="I9" s="20"/>
      <c r="J9" s="20"/>
    </row>
    <row r="10" customFormat="false" ht="17.35" hidden="false" customHeight="false" outlineLevel="0" collapsed="false">
      <c r="B10" s="5"/>
      <c r="C10" s="5"/>
      <c r="D10" s="5"/>
      <c r="E10" s="5"/>
      <c r="F10" s="20"/>
      <c r="G10" s="20"/>
      <c r="H10" s="20"/>
      <c r="I10" s="20"/>
      <c r="J10" s="20"/>
    </row>
    <row r="12" customFormat="false" ht="12.8" hidden="false" customHeight="false" outlineLevel="0" collapsed="false">
      <c r="B12" s="7" t="s">
        <v>2</v>
      </c>
      <c r="C12" s="7" t="s">
        <v>3</v>
      </c>
      <c r="D12" s="7" t="s">
        <v>4</v>
      </c>
      <c r="E12" s="7" t="s">
        <v>5</v>
      </c>
      <c r="G12" s="0" t="s">
        <v>6</v>
      </c>
    </row>
    <row r="13" customFormat="false" ht="12.8" hidden="false" customHeight="false" outlineLevel="0" collapsed="false">
      <c r="B13" s="9" t="s">
        <v>55</v>
      </c>
      <c r="C13" s="13" t="s">
        <v>67</v>
      </c>
      <c r="D13" s="9" t="s">
        <v>9</v>
      </c>
      <c r="E13" s="9"/>
      <c r="G13" s="0" t="s">
        <v>10</v>
      </c>
      <c r="H13" s="0" t="n">
        <f aca="false">83.7*(1+0.00126*C19)*C17</f>
        <v>153.222883956</v>
      </c>
    </row>
    <row r="14" customFormat="false" ht="12.8" hidden="false" customHeight="false" outlineLevel="0" collapsed="false">
      <c r="B14" s="9" t="s">
        <v>23</v>
      </c>
      <c r="C14" s="8" t="s">
        <v>24</v>
      </c>
      <c r="D14" s="9" t="s">
        <v>9</v>
      </c>
      <c r="E14" s="9"/>
      <c r="G14" s="0" t="s">
        <v>13</v>
      </c>
      <c r="H14" s="0" t="n">
        <f aca="false">C15*(C18+1)</f>
        <v>4.5</v>
      </c>
    </row>
    <row r="15" customFormat="false" ht="23.05" hidden="false" customHeight="false" outlineLevel="0" collapsed="false">
      <c r="B15" s="9" t="s">
        <v>25</v>
      </c>
      <c r="C15" s="8" t="n">
        <v>0.9</v>
      </c>
      <c r="D15" s="9" t="s">
        <v>9</v>
      </c>
      <c r="E15" s="9" t="s">
        <v>26</v>
      </c>
      <c r="G15" s="0" t="s">
        <v>17</v>
      </c>
      <c r="H15" s="0" t="n">
        <f aca="false">C23-0.148*C23^3</f>
        <v>0.994256629497784</v>
      </c>
    </row>
    <row r="16" customFormat="false" ht="23.05" hidden="false" customHeight="false" outlineLevel="0" collapsed="false">
      <c r="B16" s="9" t="s">
        <v>60</v>
      </c>
      <c r="C16" s="8" t="n">
        <v>1.63</v>
      </c>
      <c r="D16" s="9" t="s">
        <v>9</v>
      </c>
      <c r="E16" s="9" t="s">
        <v>61</v>
      </c>
    </row>
    <row r="17" customFormat="false" ht="12.8" hidden="false" customHeight="false" outlineLevel="0" collapsed="false">
      <c r="B17" s="9" t="s">
        <v>34</v>
      </c>
      <c r="C17" s="8" t="n">
        <v>1.538</v>
      </c>
      <c r="D17" s="9" t="s">
        <v>35</v>
      </c>
      <c r="E17" s="9"/>
      <c r="G17" s="0" t="s">
        <v>21</v>
      </c>
    </row>
    <row r="18" customFormat="false" ht="12.8" hidden="false" customHeight="false" outlineLevel="0" collapsed="false">
      <c r="B18" s="9" t="s">
        <v>29</v>
      </c>
      <c r="C18" s="8" t="n">
        <v>4</v>
      </c>
      <c r="D18" s="9" t="s">
        <v>30</v>
      </c>
      <c r="E18" s="9"/>
      <c r="G18" s="0" t="s">
        <v>22</v>
      </c>
    </row>
    <row r="19" customFormat="false" ht="23.05" hidden="false" customHeight="false" outlineLevel="0" collapsed="false">
      <c r="B19" s="9" t="s">
        <v>68</v>
      </c>
      <c r="C19" s="8" t="n">
        <v>151</v>
      </c>
      <c r="D19" s="9" t="s">
        <v>63</v>
      </c>
      <c r="E19" s="9"/>
    </row>
    <row r="20" customFormat="false" ht="12.8" hidden="false" customHeight="false" outlineLevel="0" collapsed="false">
      <c r="B20" s="9" t="s">
        <v>31</v>
      </c>
      <c r="C20" s="8" t="n">
        <v>1</v>
      </c>
      <c r="D20" s="9" t="s">
        <v>30</v>
      </c>
      <c r="E20" s="9"/>
    </row>
    <row r="21" customFormat="false" ht="12.8" hidden="false" customHeight="false" outlineLevel="0" collapsed="false">
      <c r="B21" s="9"/>
      <c r="C21" s="13"/>
      <c r="D21" s="9"/>
      <c r="E21" s="9"/>
    </row>
    <row r="22" customFormat="false" ht="12.8" hidden="false" customHeight="false" outlineLevel="0" collapsed="false">
      <c r="B22" s="9" t="s">
        <v>36</v>
      </c>
      <c r="C22" s="10" t="n">
        <f aca="false">C18-C20</f>
        <v>3</v>
      </c>
      <c r="D22" s="9" t="s">
        <v>37</v>
      </c>
      <c r="E22" s="9"/>
    </row>
    <row r="23" customFormat="false" ht="12.8" hidden="false" customHeight="false" outlineLevel="0" collapsed="false">
      <c r="B23" s="9" t="s">
        <v>64</v>
      </c>
      <c r="C23" s="19" t="n">
        <f aca="false">C16/C15*SQRT(C22/(C18+1))</f>
        <v>1.40288063429291</v>
      </c>
      <c r="D23" s="9"/>
      <c r="E23" s="9"/>
    </row>
    <row r="24" customFormat="false" ht="12.8" hidden="false" customHeight="false" outlineLevel="0" collapsed="false">
      <c r="B24" s="9"/>
      <c r="C24" s="13"/>
      <c r="D24" s="9"/>
      <c r="E24" s="9"/>
    </row>
    <row r="25" customFormat="false" ht="12.8" hidden="false" customHeight="false" outlineLevel="0" collapsed="false">
      <c r="B25" s="9" t="s">
        <v>39</v>
      </c>
      <c r="C25" s="10" t="str">
        <f aca="false">IF(C23&gt;1.5,"Critical flow","Subcritical flow")</f>
        <v>Subcritical flow</v>
      </c>
      <c r="D25" s="9"/>
      <c r="E25" s="9"/>
    </row>
    <row r="26" customFormat="false" ht="12.8" hidden="false" customHeight="false" outlineLevel="0" collapsed="false">
      <c r="B26" s="11" t="s">
        <v>40</v>
      </c>
      <c r="C26" s="12" t="n">
        <f aca="false">H13/H14/H15</f>
        <v>34.2462184890827</v>
      </c>
      <c r="D26" s="11"/>
      <c r="E26" s="11"/>
    </row>
    <row r="27" customFormat="false" ht="12.8" hidden="false" customHeight="false" outlineLevel="0" collapsed="false">
      <c r="B27" s="9"/>
      <c r="C27" s="13"/>
      <c r="D27" s="9"/>
      <c r="E27" s="9"/>
    </row>
    <row r="28" customFormat="false" ht="12.8" hidden="false" customHeight="false" outlineLevel="0" collapsed="false">
      <c r="B28" s="9" t="s">
        <v>41</v>
      </c>
      <c r="C28" s="8" t="s">
        <v>42</v>
      </c>
      <c r="D28" s="9"/>
      <c r="E28" s="9" t="s">
        <v>43</v>
      </c>
    </row>
    <row r="29" customFormat="false" ht="23.05" hidden="false" customHeight="false" outlineLevel="0" collapsed="false">
      <c r="B29" s="9" t="s">
        <v>44</v>
      </c>
      <c r="C29" s="8" t="n">
        <v>85</v>
      </c>
      <c r="D29" s="9"/>
      <c r="E29" s="9" t="s">
        <v>69</v>
      </c>
    </row>
    <row r="30" customFormat="false" ht="12.8" hidden="false" customHeight="false" outlineLevel="0" collapsed="false">
      <c r="B30" s="9" t="s">
        <v>46</v>
      </c>
      <c r="C30" s="12" t="n">
        <f aca="false">C26</f>
        <v>34.2462184890827</v>
      </c>
      <c r="D30" s="9"/>
      <c r="E30" s="9"/>
    </row>
    <row r="31" customFormat="false" ht="23.05" hidden="false" customHeight="false" outlineLevel="0" collapsed="false">
      <c r="B31" s="9" t="s">
        <v>47</v>
      </c>
      <c r="C31" s="12" t="n">
        <f aca="false">IF(C28="Linear",C30/(C29/100),C30/3.7/(1.442^((C29-10)/10)/100))</f>
        <v>40.2896688106855</v>
      </c>
      <c r="D31" s="9"/>
      <c r="E31" s="9" t="s">
        <v>70</v>
      </c>
    </row>
    <row r="33" customFormat="false" ht="12.8" hidden="false" customHeight="false" outlineLevel="0" collapsed="false">
      <c r="B33" s="14"/>
      <c r="C33" s="0" t="s">
        <v>49</v>
      </c>
    </row>
    <row r="34" customFormat="false" ht="12.8" hidden="false" customHeight="false" outlineLevel="0" collapsed="false">
      <c r="B34" s="12"/>
      <c r="C34" s="0" t="s">
        <v>50</v>
      </c>
    </row>
    <row r="36" customFormat="false" ht="12.8" hidden="false" customHeight="false" outlineLevel="0" collapsed="false">
      <c r="B36" s="15" t="s">
        <v>51</v>
      </c>
      <c r="C36" s="15"/>
      <c r="D36" s="15"/>
      <c r="E36" s="15"/>
      <c r="F36" s="15"/>
      <c r="G36" s="15"/>
      <c r="H36" s="15"/>
      <c r="I36" s="15"/>
      <c r="J36" s="15"/>
    </row>
    <row r="37" customFormat="false" ht="12.8" hidden="false" customHeight="false" outlineLevel="0" collapsed="false">
      <c r="B37" s="15"/>
      <c r="C37" s="15"/>
      <c r="D37" s="15"/>
      <c r="E37" s="15"/>
      <c r="F37" s="15"/>
      <c r="G37" s="15"/>
      <c r="H37" s="15"/>
      <c r="I37" s="15"/>
      <c r="J37" s="15"/>
    </row>
    <row r="38" customFormat="false" ht="12.8" hidden="false" customHeight="false" outlineLevel="0" collapsed="false">
      <c r="B38" s="16" t="s">
        <v>52</v>
      </c>
      <c r="C38" s="15"/>
      <c r="D38" s="15"/>
      <c r="E38" s="15"/>
      <c r="F38" s="15"/>
      <c r="G38" s="15"/>
      <c r="H38" s="15"/>
      <c r="I38" s="15"/>
      <c r="J38" s="15"/>
    </row>
    <row r="39" customFormat="false" ht="12.8" hidden="false" customHeight="false" outlineLevel="0" collapsed="false">
      <c r="B39" s="15"/>
      <c r="C39" s="15"/>
      <c r="D39" s="15"/>
      <c r="E39" s="15"/>
      <c r="F39" s="15"/>
      <c r="G39" s="15"/>
      <c r="H39" s="15"/>
      <c r="I39" s="15"/>
      <c r="J39" s="15"/>
    </row>
    <row r="40" customFormat="false" ht="45.7" hidden="false" customHeight="true" outlineLevel="0" collapsed="false">
      <c r="B40" s="17" t="s">
        <v>53</v>
      </c>
      <c r="C40" s="17"/>
      <c r="D40" s="17"/>
      <c r="E40" s="17"/>
      <c r="F40" s="17"/>
      <c r="G40" s="17"/>
      <c r="H40" s="17"/>
      <c r="I40" s="17"/>
      <c r="J40" s="17"/>
    </row>
    <row r="42" s="2" customFormat="true" ht="12.8" hidden="false" customHeight="false" outlineLevel="0" collapsed="false">
      <c r="A42" s="1" t="s">
        <v>0</v>
      </c>
    </row>
  </sheetData>
  <sheetProtection sheet="true" password="c80a" objects="true" scenarios="true"/>
  <mergeCells count="3">
    <mergeCell ref="B3:E6"/>
    <mergeCell ref="B7:E10"/>
    <mergeCell ref="B40:J40"/>
  </mergeCells>
  <hyperlinks>
    <hyperlink ref="B36" r:id="rId1" display="If you spot a mistake or wish to suggest an improvement, please contact : contact@myengineeringtools.com"/>
    <hyperlink ref="B38" r:id="rId2" display="Copyright www.MyEngineeringTools.com"/>
  </hyperlinks>
  <printOptions headings="false" gridLines="false" gridLinesSet="true" horizontalCentered="false" verticalCentered="false"/>
  <pageMargins left="0.7875" right="0.7875" top="1.025" bottom="1.025"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0:D23"/>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E14" activeCellId="0" sqref="E14"/>
    </sheetView>
  </sheetViews>
  <sheetFormatPr defaultColWidth="11.53515625" defaultRowHeight="12.8" zeroHeight="false" outlineLevelRow="0" outlineLevelCol="0"/>
  <cols>
    <col collapsed="false" customWidth="true" hidden="false" outlineLevel="0" max="2" min="2" style="0" width="34.62"/>
  </cols>
  <sheetData>
    <row r="10" customFormat="false" ht="12.8" hidden="false" customHeight="false" outlineLevel="0" collapsed="false">
      <c r="B10" s="0" t="s">
        <v>71</v>
      </c>
      <c r="C10" s="0" t="s">
        <v>72</v>
      </c>
    </row>
    <row r="11" customFormat="false" ht="12.8" hidden="false" customHeight="false" outlineLevel="0" collapsed="false">
      <c r="C11" s="0" t="s">
        <v>73</v>
      </c>
    </row>
    <row r="13" customFormat="false" ht="14.65" hidden="false" customHeight="false" outlineLevel="0" collapsed="false">
      <c r="B13" s="21" t="s">
        <v>74</v>
      </c>
      <c r="C13" s="21" t="s">
        <v>75</v>
      </c>
      <c r="D13" s="22" t="s">
        <v>76</v>
      </c>
    </row>
    <row r="14" customFormat="false" ht="14.65" hidden="false" customHeight="false" outlineLevel="0" collapsed="false">
      <c r="B14" s="21" t="s">
        <v>24</v>
      </c>
      <c r="C14" s="23" t="s">
        <v>77</v>
      </c>
      <c r="D14" s="22" t="n">
        <v>0.85</v>
      </c>
    </row>
    <row r="15" customFormat="false" ht="14.65" hidden="false" customHeight="false" outlineLevel="0" collapsed="false">
      <c r="B15" s="21"/>
      <c r="C15" s="23" t="s">
        <v>77</v>
      </c>
      <c r="D15" s="22" t="n">
        <v>0.9</v>
      </c>
    </row>
    <row r="16" customFormat="false" ht="14.65" hidden="false" customHeight="false" outlineLevel="0" collapsed="false">
      <c r="B16" s="21"/>
      <c r="C16" s="23" t="s">
        <v>78</v>
      </c>
      <c r="D16" s="22" t="n">
        <v>0.8</v>
      </c>
    </row>
    <row r="17" customFormat="false" ht="14.65" hidden="false" customHeight="false" outlineLevel="0" collapsed="false">
      <c r="B17" s="21"/>
      <c r="C17" s="23" t="s">
        <v>78</v>
      </c>
      <c r="D17" s="22" t="n">
        <v>0.9</v>
      </c>
    </row>
    <row r="18" customFormat="false" ht="14.65" hidden="false" customHeight="false" outlineLevel="0" collapsed="false">
      <c r="B18" s="21" t="s">
        <v>79</v>
      </c>
      <c r="C18" s="23" t="s">
        <v>77</v>
      </c>
      <c r="D18" s="22" t="n">
        <v>0.68</v>
      </c>
    </row>
    <row r="19" customFormat="false" ht="14.65" hidden="false" customHeight="false" outlineLevel="0" collapsed="false">
      <c r="B19" s="21"/>
      <c r="C19" s="23" t="s">
        <v>77</v>
      </c>
      <c r="D19" s="22" t="n">
        <v>0.85</v>
      </c>
    </row>
    <row r="20" customFormat="false" ht="14.65" hidden="false" customHeight="false" outlineLevel="0" collapsed="false">
      <c r="B20" s="21"/>
      <c r="C20" s="23" t="s">
        <v>78</v>
      </c>
      <c r="D20" s="22" t="n">
        <v>0.7</v>
      </c>
    </row>
    <row r="21" customFormat="false" ht="14.65" hidden="false" customHeight="false" outlineLevel="0" collapsed="false">
      <c r="B21" s="21"/>
      <c r="C21" s="23" t="s">
        <v>78</v>
      </c>
      <c r="D21" s="22" t="n">
        <v>0.88</v>
      </c>
    </row>
    <row r="22" customFormat="false" ht="14.65" hidden="false" customHeight="false" outlineLevel="0" collapsed="false">
      <c r="B22" s="21" t="s">
        <v>80</v>
      </c>
      <c r="C22" s="23" t="s">
        <v>77</v>
      </c>
      <c r="D22" s="22" t="n">
        <v>0.65</v>
      </c>
    </row>
    <row r="23" customFormat="false" ht="14.65" hidden="false" customHeight="false" outlineLevel="0" collapsed="false">
      <c r="B23" s="21" t="s">
        <v>81</v>
      </c>
      <c r="C23" s="23" t="s">
        <v>77</v>
      </c>
      <c r="D23" s="22" t="n">
        <v>0.6</v>
      </c>
    </row>
  </sheetData>
  <sheetProtection sheet="true" password="c80a" objects="true" scenarios="true"/>
  <printOptions headings="false" gridLines="false" gridLinesSet="true" horizontalCentered="false" verticalCentered="false"/>
  <pageMargins left="0.7875" right="0.7875" top="1.025" bottom="1.025"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144</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2019-04-16T20:36:35Z</dcterms:created>
  <dc:creator/>
  <dc:description/>
  <dc:language>en-US</dc:language>
  <cp:lastModifiedBy/>
  <dcterms:modified xsi:type="dcterms:W3CDTF">2021-12-12T11:31:54Z</dcterms:modified>
  <cp:revision>38</cp:revision>
  <dc:subject/>
  <dc:title/>
</cp:coreProperties>
</file>